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1275" windowWidth="7680" windowHeight="8580" activeTab="0"/>
  </bookViews>
  <sheets>
    <sheet name="教便４" sheetId="1" r:id="rId1"/>
  </sheets>
  <definedNames>
    <definedName name="_Regression_Int" localSheetId="0" hidden="1">1</definedName>
    <definedName name="\a">#N/A</definedName>
    <definedName name="\b">#N/A</definedName>
    <definedName name="\c">#N/A</definedName>
    <definedName name="\d">#N/A</definedName>
    <definedName name="\m">'教便４'!#REF!</definedName>
    <definedName name="\n">'教便４'!#REF!</definedName>
    <definedName name="\o">'教便４'!#REF!</definedName>
    <definedName name="_xlnm.Print_Area" localSheetId="0">'教便４'!$A$1:$W$75</definedName>
    <definedName name="Print_Area_MI" localSheetId="0">'教便４'!$M$3:$W$74</definedName>
  </definedNames>
  <calcPr fullCalcOnLoad="1"/>
</workbook>
</file>

<file path=xl/sharedStrings.xml><?xml version="1.0" encoding="utf-8"?>
<sst xmlns="http://schemas.openxmlformats.org/spreadsheetml/2006/main" count="103" uniqueCount="87">
  <si>
    <t>生</t>
  </si>
  <si>
    <t xml:space="preserve">   　  　徒</t>
  </si>
  <si>
    <t>数</t>
  </si>
  <si>
    <t>学</t>
  </si>
  <si>
    <t>級</t>
  </si>
  <si>
    <t>市  郡  名</t>
  </si>
  <si>
    <t>１</t>
  </si>
  <si>
    <t>年</t>
  </si>
  <si>
    <t>２</t>
  </si>
  <si>
    <t>３</t>
  </si>
  <si>
    <t>合　　　　　　計</t>
  </si>
  <si>
    <t>単</t>
  </si>
  <si>
    <t>式</t>
  </si>
  <si>
    <t>計</t>
  </si>
  <si>
    <t>男</t>
  </si>
  <si>
    <t>女</t>
  </si>
  <si>
    <t>合 計</t>
  </si>
  <si>
    <t>１ 年</t>
  </si>
  <si>
    <t>２ 年</t>
  </si>
  <si>
    <t>３ 年</t>
  </si>
  <si>
    <t>複 式</t>
  </si>
  <si>
    <t>北  九  州</t>
  </si>
  <si>
    <t>　門 司 区</t>
  </si>
  <si>
    <t>　小倉北区</t>
  </si>
  <si>
    <t>　小倉南区</t>
  </si>
  <si>
    <t>　若 松 区</t>
  </si>
  <si>
    <t>　八幡東区</t>
  </si>
  <si>
    <t>　八幡西区</t>
  </si>
  <si>
    <t>　戸 畑 区</t>
  </si>
  <si>
    <t xml:space="preserve">福  　　岡 </t>
  </si>
  <si>
    <t xml:space="preserve">  東    区</t>
  </si>
  <si>
    <t>　博 多 区</t>
  </si>
  <si>
    <t>　中 央 区</t>
  </si>
  <si>
    <t>　南    区</t>
  </si>
  <si>
    <t>　城 南 区</t>
  </si>
  <si>
    <t>　早 良 区</t>
  </si>
  <si>
    <t>　西    区</t>
  </si>
  <si>
    <t>大　牟　田</t>
  </si>
  <si>
    <t>久　留　米</t>
  </si>
  <si>
    <t>直      方</t>
  </si>
  <si>
    <t>飯　　　塚</t>
  </si>
  <si>
    <t>田　　　川</t>
  </si>
  <si>
    <t>柳　　　川</t>
  </si>
  <si>
    <t>八　　　女</t>
  </si>
  <si>
    <t>筑　　　後</t>
  </si>
  <si>
    <t>大　　　川</t>
  </si>
  <si>
    <t>行　　　橋</t>
  </si>
  <si>
    <t>豊　　　前</t>
  </si>
  <si>
    <t>中　　　間</t>
  </si>
  <si>
    <t>小　　　郡</t>
  </si>
  <si>
    <t>筑　紫　野</t>
  </si>
  <si>
    <t>春　　　日</t>
  </si>
  <si>
    <t>大　野　城</t>
  </si>
  <si>
    <t>宗　　　像</t>
  </si>
  <si>
    <t>太　宰　府</t>
  </si>
  <si>
    <t>市　　　計</t>
  </si>
  <si>
    <t>筑　紫　郡</t>
  </si>
  <si>
    <t>遠　賀　郡</t>
  </si>
  <si>
    <t>鞍　手　郡</t>
  </si>
  <si>
    <t>嘉　穂　郡</t>
  </si>
  <si>
    <t>朝　倉　郡</t>
  </si>
  <si>
    <t>三　井　郡</t>
  </si>
  <si>
    <t>三　潴　郡</t>
  </si>
  <si>
    <t>八　女　郡</t>
  </si>
  <si>
    <t>田　川　郡</t>
  </si>
  <si>
    <t>京　都　郡</t>
  </si>
  <si>
    <t>築　上　郡</t>
  </si>
  <si>
    <t>郡  　　計</t>
  </si>
  <si>
    <t>公　立　計</t>
  </si>
  <si>
    <t>私　立　計</t>
  </si>
  <si>
    <t>国　立　計</t>
  </si>
  <si>
    <t>総　　　計</t>
  </si>
  <si>
    <t xml:space="preserve">   ４．　中 学 校 の 県 立 市 郡 別 （公 立） 、 学 年 別</t>
  </si>
  <si>
    <t>福 岡 県 立</t>
  </si>
  <si>
    <t>福　　　津</t>
  </si>
  <si>
    <t>宮　　　若</t>
  </si>
  <si>
    <t>嘉　　　麻</t>
  </si>
  <si>
    <t>朝　　　倉</t>
  </si>
  <si>
    <t>糟　屋　郡</t>
  </si>
  <si>
    <t>古　　　賀</t>
  </si>
  <si>
    <t>う　き　は</t>
  </si>
  <si>
    <t>み　や　ま</t>
  </si>
  <si>
    <t>特 別</t>
  </si>
  <si>
    <t>糸　　　島</t>
  </si>
  <si>
    <t>　    生 徒 数 及 び 学 級 数</t>
  </si>
  <si>
    <t>那　珂　川</t>
  </si>
  <si>
    <t>令和４年５月１日現在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</si>
</sst>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;\-#,##0;&quot;-&quot;"/>
    <numFmt numFmtId="201" formatCode="[$-411]g/&quot;標&quot;&quot;準&quot;"/>
    <numFmt numFmtId="202" formatCode="&quot;｣&quot;#,##0;[Red]\-&quot;｣&quot;#,##0"/>
    <numFmt numFmtId="203" formatCode="_ &quot;SFr.&quot;* #,##0.00_ ;_ &quot;SFr.&quot;* \-#,##0.00_ ;_ &quot;SFr.&quot;* &quot;-&quot;??_ ;_ @_ "/>
    <numFmt numFmtId="204" formatCode="&quot;$&quot;#,##0.0_);\(&quot;$&quot;#,##0.0\)"/>
    <numFmt numFmtId="205" formatCode="0;\-0;&quot;－&quot;"/>
  </numFmts>
  <fonts count="40">
    <font>
      <sz val="14"/>
      <name val="Terminal"/>
      <family val="0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16"/>
      <name val="ＭＳ 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ＭＳ Ｐゴシック"/>
      <family val="3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7.7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7.7"/>
      <color indexed="36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8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200" fontId="11" fillId="0" borderId="0" applyFill="0" applyBorder="0" applyAlignment="0">
      <protection/>
    </xf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201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0" fontId="14" fillId="0" borderId="0">
      <alignment horizontal="left"/>
      <protection/>
    </xf>
    <xf numFmtId="38" fontId="15" fillId="16" borderId="0" applyNumberFormat="0" applyBorder="0" applyAlignment="0" applyProtection="0"/>
    <xf numFmtId="0" fontId="16" fillId="0" borderId="1" applyNumberFormat="0" applyAlignment="0" applyProtection="0"/>
    <xf numFmtId="0" fontId="16" fillId="0" borderId="2">
      <alignment horizontal="left" vertical="center"/>
      <protection/>
    </xf>
    <xf numFmtId="10" fontId="15" fillId="17" borderId="3" applyNumberFormat="0" applyBorder="0" applyAlignment="0" applyProtection="0"/>
    <xf numFmtId="203" fontId="17" fillId="0" borderId="0">
      <alignment/>
      <protection/>
    </xf>
    <xf numFmtId="0" fontId="12" fillId="0" borderId="0">
      <alignment/>
      <protection/>
    </xf>
    <xf numFmtId="10" fontId="12" fillId="0" borderId="0" applyFont="0" applyFill="0" applyBorder="0" applyAlignment="0" applyProtection="0"/>
    <xf numFmtId="4" fontId="14" fillId="0" borderId="0">
      <alignment horizontal="right"/>
      <protection/>
    </xf>
    <xf numFmtId="4" fontId="18" fillId="0" borderId="0">
      <alignment horizontal="right"/>
      <protection/>
    </xf>
    <xf numFmtId="0" fontId="19" fillId="0" borderId="0">
      <alignment horizontal="left"/>
      <protection/>
    </xf>
    <xf numFmtId="0" fontId="20" fillId="0" borderId="0">
      <alignment/>
      <protection/>
    </xf>
    <xf numFmtId="0" fontId="21" fillId="0" borderId="0">
      <alignment horizontal="center"/>
      <protection/>
    </xf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2" fillId="0" borderId="0">
      <alignment vertical="center"/>
      <protection/>
    </xf>
    <xf numFmtId="0" fontId="23" fillId="0" borderId="0" applyNumberFormat="0" applyFill="0" applyBorder="0" applyAlignment="0" applyProtection="0"/>
    <xf numFmtId="0" fontId="24" fillId="22" borderId="4" applyNumberFormat="0" applyAlignment="0" applyProtection="0"/>
    <xf numFmtId="0" fontId="25" fillId="23" borderId="0" applyNumberFormat="0" applyBorder="0" applyAlignment="0" applyProtection="0"/>
    <xf numFmtId="9" fontId="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9" fillId="17" borderId="5" applyNumberFormat="0" applyFont="0" applyAlignment="0" applyProtection="0"/>
    <xf numFmtId="0" fontId="27" fillId="0" borderId="6" applyNumberFormat="0" applyFill="0" applyAlignment="0" applyProtection="0"/>
    <xf numFmtId="0" fontId="28" fillId="3" borderId="0" applyNumberFormat="0" applyBorder="0" applyAlignment="0" applyProtection="0"/>
    <xf numFmtId="0" fontId="29" fillId="16" borderId="7" applyNumberFormat="0" applyAlignment="0" applyProtection="0"/>
    <xf numFmtId="0" fontId="3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35" fillId="16" borderId="12" applyNumberFormat="0" applyAlignment="0" applyProtection="0"/>
    <xf numFmtId="0" fontId="36" fillId="0" borderId="0" applyNumberFormat="0" applyFill="0" applyBorder="0" applyAlignment="0" applyProtection="0"/>
    <xf numFmtId="189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37" fillId="7" borderId="7" applyNumberFormat="0" applyAlignment="0" applyProtection="0"/>
    <xf numFmtId="0" fontId="13" fillId="0" borderId="0">
      <alignment vertical="center"/>
      <protection/>
    </xf>
    <xf numFmtId="0" fontId="38" fillId="0" borderId="0" applyNumberFormat="0" applyFill="0" applyBorder="0" applyAlignment="0" applyProtection="0"/>
    <xf numFmtId="0" fontId="5" fillId="0" borderId="0">
      <alignment/>
      <protection/>
    </xf>
    <xf numFmtId="0" fontId="39" fillId="4" borderId="0" applyNumberFormat="0" applyBorder="0" applyAlignment="0" applyProtection="0"/>
  </cellStyleXfs>
  <cellXfs count="68">
    <xf numFmtId="37" fontId="0" fillId="0" borderId="0" xfId="0" applyAlignment="1">
      <alignment/>
    </xf>
    <xf numFmtId="37" fontId="5" fillId="24" borderId="0" xfId="0" applyFont="1" applyFill="1" applyAlignment="1">
      <alignment/>
    </xf>
    <xf numFmtId="37" fontId="6" fillId="24" borderId="0" xfId="0" applyFont="1" applyFill="1" applyAlignment="1" applyProtection="1">
      <alignment horizontal="left"/>
      <protection/>
    </xf>
    <xf numFmtId="37" fontId="7" fillId="24" borderId="0" xfId="0" applyFont="1" applyFill="1" applyAlignment="1" applyProtection="1">
      <alignment horizontal="left"/>
      <protection/>
    </xf>
    <xf numFmtId="37" fontId="0" fillId="24" borderId="0" xfId="0" applyFont="1" applyFill="1" applyAlignment="1">
      <alignment/>
    </xf>
    <xf numFmtId="37" fontId="7" fillId="24" borderId="0" xfId="0" applyFont="1" applyFill="1" applyAlignment="1">
      <alignment/>
    </xf>
    <xf numFmtId="37" fontId="5" fillId="24" borderId="0" xfId="0" applyFont="1" applyFill="1" applyBorder="1" applyAlignment="1">
      <alignment/>
    </xf>
    <xf numFmtId="37" fontId="5" fillId="24" borderId="13" xfId="0" applyFont="1" applyFill="1" applyBorder="1" applyAlignment="1">
      <alignment/>
    </xf>
    <xf numFmtId="37" fontId="5" fillId="24" borderId="13" xfId="0" applyFont="1" applyFill="1" applyBorder="1" applyAlignment="1" applyProtection="1">
      <alignment horizontal="left"/>
      <protection/>
    </xf>
    <xf numFmtId="37" fontId="5" fillId="24" borderId="14" xfId="0" applyFont="1" applyFill="1" applyBorder="1" applyAlignment="1">
      <alignment/>
    </xf>
    <xf numFmtId="37" fontId="5" fillId="24" borderId="15" xfId="0" applyFont="1" applyFill="1" applyBorder="1" applyAlignment="1">
      <alignment/>
    </xf>
    <xf numFmtId="37" fontId="5" fillId="24" borderId="15" xfId="0" applyFont="1" applyFill="1" applyBorder="1" applyAlignment="1" applyProtection="1">
      <alignment horizontal="center"/>
      <protection/>
    </xf>
    <xf numFmtId="37" fontId="5" fillId="24" borderId="16" xfId="0" applyFont="1" applyFill="1" applyBorder="1" applyAlignment="1" applyProtection="1">
      <alignment horizontal="center"/>
      <protection/>
    </xf>
    <xf numFmtId="37" fontId="5" fillId="24" borderId="17" xfId="0" applyFont="1" applyFill="1" applyBorder="1" applyAlignment="1">
      <alignment/>
    </xf>
    <xf numFmtId="37" fontId="5" fillId="24" borderId="16" xfId="0" applyFont="1" applyFill="1" applyBorder="1" applyAlignment="1">
      <alignment/>
    </xf>
    <xf numFmtId="37" fontId="5" fillId="24" borderId="0" xfId="0" applyFont="1" applyFill="1" applyAlignment="1" applyProtection="1">
      <alignment horizontal="left"/>
      <protection/>
    </xf>
    <xf numFmtId="37" fontId="5" fillId="24" borderId="14" xfId="0" applyFont="1" applyFill="1" applyBorder="1" applyAlignment="1" applyProtection="1">
      <alignment horizontal="center"/>
      <protection/>
    </xf>
    <xf numFmtId="37" fontId="5" fillId="24" borderId="15" xfId="0" applyFont="1" applyFill="1" applyBorder="1" applyAlignment="1" applyProtection="1">
      <alignment horizontal="centerContinuous"/>
      <protection/>
    </xf>
    <xf numFmtId="37" fontId="5" fillId="24" borderId="15" xfId="0" applyFont="1" applyFill="1" applyBorder="1" applyAlignment="1">
      <alignment horizontal="centerContinuous"/>
    </xf>
    <xf numFmtId="37" fontId="5" fillId="24" borderId="18" xfId="0" applyFont="1" applyFill="1" applyBorder="1" applyAlignment="1">
      <alignment/>
    </xf>
    <xf numFmtId="37" fontId="5" fillId="24" borderId="19" xfId="0" applyFont="1" applyFill="1" applyBorder="1" applyAlignment="1">
      <alignment/>
    </xf>
    <xf numFmtId="37" fontId="5" fillId="24" borderId="17" xfId="0" applyFont="1" applyFill="1" applyBorder="1" applyAlignment="1" applyProtection="1">
      <alignment horizontal="center"/>
      <protection/>
    </xf>
    <xf numFmtId="37" fontId="5" fillId="24" borderId="19" xfId="0" applyFont="1" applyFill="1" applyBorder="1" applyAlignment="1" applyProtection="1">
      <alignment/>
      <protection/>
    </xf>
    <xf numFmtId="37" fontId="5" fillId="24" borderId="19" xfId="0" applyFont="1" applyFill="1" applyBorder="1" applyAlignment="1" applyProtection="1">
      <alignment/>
      <protection/>
    </xf>
    <xf numFmtId="37" fontId="5" fillId="24" borderId="0" xfId="0" applyFont="1" applyFill="1" applyBorder="1" applyAlignment="1" applyProtection="1">
      <alignment/>
      <protection/>
    </xf>
    <xf numFmtId="37" fontId="5" fillId="24" borderId="20" xfId="0" applyFont="1" applyFill="1" applyBorder="1" applyAlignment="1" applyProtection="1">
      <alignment/>
      <protection/>
    </xf>
    <xf numFmtId="37" fontId="5" fillId="24" borderId="18" xfId="0" applyFont="1" applyFill="1" applyBorder="1" applyAlignment="1" applyProtection="1">
      <alignment/>
      <protection/>
    </xf>
    <xf numFmtId="37" fontId="5" fillId="24" borderId="19" xfId="0" applyFont="1" applyFill="1" applyBorder="1" applyAlignment="1" applyProtection="1">
      <alignment horizontal="center"/>
      <protection/>
    </xf>
    <xf numFmtId="37" fontId="5" fillId="24" borderId="18" xfId="0" applyFont="1" applyFill="1" applyBorder="1" applyAlignment="1" applyProtection="1">
      <alignment horizontal="center"/>
      <protection/>
    </xf>
    <xf numFmtId="37" fontId="5" fillId="24" borderId="21" xfId="0" applyFont="1" applyFill="1" applyBorder="1" applyAlignment="1" applyProtection="1">
      <alignment/>
      <protection/>
    </xf>
    <xf numFmtId="37" fontId="5" fillId="24" borderId="18" xfId="0" applyFont="1" applyFill="1" applyBorder="1" applyAlignment="1" applyProtection="1">
      <alignment/>
      <protection/>
    </xf>
    <xf numFmtId="37" fontId="5" fillId="24" borderId="22" xfId="0" applyFont="1" applyFill="1" applyBorder="1" applyAlignment="1" applyProtection="1">
      <alignment/>
      <protection/>
    </xf>
    <xf numFmtId="37" fontId="5" fillId="24" borderId="0" xfId="0" applyFont="1" applyFill="1" applyAlignment="1" applyProtection="1">
      <alignment horizontal="center"/>
      <protection/>
    </xf>
    <xf numFmtId="37" fontId="5" fillId="24" borderId="0" xfId="0" applyFont="1" applyFill="1" applyBorder="1" applyAlignment="1" applyProtection="1">
      <alignment/>
      <protection/>
    </xf>
    <xf numFmtId="37" fontId="5" fillId="24" borderId="0" xfId="0" applyFont="1" applyFill="1" applyBorder="1" applyAlignment="1" applyProtection="1">
      <alignment horizontal="left"/>
      <protection/>
    </xf>
    <xf numFmtId="37" fontId="5" fillId="24" borderId="0" xfId="0" applyFont="1" applyFill="1" applyBorder="1" applyAlignment="1" applyProtection="1">
      <alignment horizontal="center"/>
      <protection/>
    </xf>
    <xf numFmtId="37" fontId="5" fillId="24" borderId="21" xfId="0" applyFont="1" applyFill="1" applyBorder="1" applyAlignment="1">
      <alignment/>
    </xf>
    <xf numFmtId="37" fontId="5" fillId="24" borderId="15" xfId="0" applyFont="1" applyFill="1" applyBorder="1" applyAlignment="1" applyProtection="1">
      <alignment horizontal="left"/>
      <protection/>
    </xf>
    <xf numFmtId="37" fontId="5" fillId="24" borderId="23" xfId="0" applyFont="1" applyFill="1" applyBorder="1" applyAlignment="1">
      <alignment/>
    </xf>
    <xf numFmtId="37" fontId="5" fillId="24" borderId="15" xfId="0" applyFont="1" applyFill="1" applyBorder="1" applyAlignment="1" applyProtection="1">
      <alignment/>
      <protection/>
    </xf>
    <xf numFmtId="37" fontId="5" fillId="24" borderId="14" xfId="0" applyFont="1" applyFill="1" applyBorder="1" applyAlignment="1" applyProtection="1">
      <alignment/>
      <protection/>
    </xf>
    <xf numFmtId="37" fontId="5" fillId="24" borderId="24" xfId="0" applyFont="1" applyFill="1" applyBorder="1" applyAlignment="1" applyProtection="1">
      <alignment/>
      <protection/>
    </xf>
    <xf numFmtId="37" fontId="5" fillId="24" borderId="25" xfId="0" applyFont="1" applyFill="1" applyBorder="1" applyAlignment="1" applyProtection="1">
      <alignment/>
      <protection/>
    </xf>
    <xf numFmtId="37" fontId="5" fillId="24" borderId="26" xfId="0" applyFont="1" applyFill="1" applyBorder="1" applyAlignment="1" applyProtection="1">
      <alignment/>
      <protection/>
    </xf>
    <xf numFmtId="37" fontId="5" fillId="24" borderId="0" xfId="0" applyFont="1" applyFill="1" applyBorder="1" applyAlignment="1">
      <alignment horizontal="right"/>
    </xf>
    <xf numFmtId="37" fontId="5" fillId="24" borderId="27" xfId="0" applyFont="1" applyFill="1" applyBorder="1" applyAlignment="1" applyProtection="1">
      <alignment/>
      <protection/>
    </xf>
    <xf numFmtId="37" fontId="5" fillId="24" borderId="28" xfId="0" applyFont="1" applyFill="1" applyBorder="1" applyAlignment="1" applyProtection="1">
      <alignment/>
      <protection/>
    </xf>
    <xf numFmtId="37" fontId="5" fillId="24" borderId="29" xfId="0" applyFont="1" applyFill="1" applyBorder="1" applyAlignment="1" applyProtection="1">
      <alignment/>
      <protection/>
    </xf>
    <xf numFmtId="37" fontId="5" fillId="24" borderId="15" xfId="0" applyFont="1" applyFill="1" applyBorder="1" applyAlignment="1" applyProtection="1">
      <alignment/>
      <protection/>
    </xf>
    <xf numFmtId="37" fontId="5" fillId="24" borderId="30" xfId="0" applyFont="1" applyFill="1" applyBorder="1" applyAlignment="1" applyProtection="1">
      <alignment/>
      <protection/>
    </xf>
    <xf numFmtId="37" fontId="5" fillId="24" borderId="31" xfId="0" applyFont="1" applyFill="1" applyBorder="1" applyAlignment="1" applyProtection="1">
      <alignment/>
      <protection/>
    </xf>
    <xf numFmtId="37" fontId="5" fillId="24" borderId="32" xfId="0" applyFont="1" applyFill="1" applyBorder="1" applyAlignment="1" applyProtection="1">
      <alignment/>
      <protection/>
    </xf>
    <xf numFmtId="37" fontId="5" fillId="24" borderId="0" xfId="0" applyFont="1" applyFill="1" applyBorder="1" applyAlignment="1">
      <alignment horizontal="left"/>
    </xf>
    <xf numFmtId="37" fontId="5" fillId="24" borderId="15" xfId="0" applyFont="1" applyFill="1" applyBorder="1" applyAlignment="1">
      <alignment horizontal="left"/>
    </xf>
    <xf numFmtId="37" fontId="5" fillId="24" borderId="22" xfId="0" applyFont="1" applyFill="1" applyBorder="1" applyAlignment="1">
      <alignment/>
    </xf>
    <xf numFmtId="37" fontId="5" fillId="24" borderId="15" xfId="0" applyFont="1" applyFill="1" applyBorder="1" applyAlignment="1">
      <alignment/>
    </xf>
    <xf numFmtId="37" fontId="5" fillId="24" borderId="24" xfId="0" applyFont="1" applyFill="1" applyBorder="1" applyAlignment="1">
      <alignment/>
    </xf>
    <xf numFmtId="37" fontId="5" fillId="24" borderId="0" xfId="0" applyFont="1" applyFill="1" applyBorder="1" applyAlignment="1">
      <alignment/>
    </xf>
    <xf numFmtId="37" fontId="5" fillId="24" borderId="17" xfId="0" applyFont="1" applyFill="1" applyBorder="1" applyAlignment="1" applyProtection="1">
      <alignment/>
      <protection/>
    </xf>
    <xf numFmtId="37" fontId="5" fillId="24" borderId="28" xfId="0" applyFont="1" applyFill="1" applyBorder="1" applyAlignment="1">
      <alignment/>
    </xf>
    <xf numFmtId="37" fontId="5" fillId="24" borderId="29" xfId="0" applyFont="1" applyFill="1" applyBorder="1" applyAlignment="1">
      <alignment/>
    </xf>
    <xf numFmtId="37" fontId="5" fillId="24" borderId="3" xfId="0" applyFont="1" applyFill="1" applyBorder="1" applyAlignment="1" applyProtection="1">
      <alignment horizontal="center"/>
      <protection/>
    </xf>
    <xf numFmtId="37" fontId="5" fillId="24" borderId="22" xfId="0" applyFont="1" applyFill="1" applyBorder="1" applyAlignment="1" applyProtection="1">
      <alignment/>
      <protection/>
    </xf>
    <xf numFmtId="37" fontId="5" fillId="24" borderId="22" xfId="0" applyFont="1" applyFill="1" applyBorder="1" applyAlignment="1" applyProtection="1">
      <alignment horizontal="center"/>
      <protection/>
    </xf>
    <xf numFmtId="37" fontId="5" fillId="0" borderId="18" xfId="0" applyFont="1" applyFill="1" applyBorder="1" applyAlignment="1" applyProtection="1">
      <alignment/>
      <protection/>
    </xf>
    <xf numFmtId="37" fontId="5" fillId="0" borderId="22" xfId="0" applyFont="1" applyFill="1" applyBorder="1" applyAlignment="1" applyProtection="1">
      <alignment/>
      <protection/>
    </xf>
    <xf numFmtId="37" fontId="5" fillId="0" borderId="19" xfId="0" applyFont="1" applyFill="1" applyBorder="1" applyAlignment="1" applyProtection="1">
      <alignment/>
      <protection/>
    </xf>
    <xf numFmtId="37" fontId="5" fillId="24" borderId="0" xfId="0" applyFont="1" applyFill="1" applyBorder="1" applyAlignment="1">
      <alignment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 2" xfId="80"/>
    <cellStyle name="Followed Hyperlink" xfId="81"/>
    <cellStyle name="未定義" xfId="82"/>
    <cellStyle name="良い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W91"/>
  <sheetViews>
    <sheetView showZeros="0" tabSelected="1" zoomScale="70" zoomScaleNormal="70" zoomScalePageLayoutView="0" workbookViewId="0" topLeftCell="A1">
      <pane xSplit="4" ySplit="6" topLeftCell="E34" activePane="bottomRight" state="frozen"/>
      <selection pane="topLeft" activeCell="A1" sqref="A1"/>
      <selection pane="topRight" activeCell="E1" sqref="E1"/>
      <selection pane="bottomLeft" activeCell="A7" sqref="A7"/>
      <selection pane="bottomRight" activeCell="G37" sqref="G37"/>
    </sheetView>
  </sheetViews>
  <sheetFormatPr defaultColWidth="10.91015625" defaultRowHeight="17.25" customHeight="1"/>
  <cols>
    <col min="1" max="1" width="1.83203125" style="1" customWidth="1"/>
    <col min="2" max="2" width="2.83203125" style="1" customWidth="1"/>
    <col min="3" max="3" width="10.5" style="1" customWidth="1"/>
    <col min="4" max="4" width="0.99609375" style="1" customWidth="1"/>
    <col min="5" max="23" width="10.58203125" style="1" customWidth="1"/>
    <col min="24" max="16384" width="10.83203125" style="1" customWidth="1"/>
  </cols>
  <sheetData>
    <row r="2" spans="3:14" ht="17.25" customHeight="1">
      <c r="C2" s="2"/>
      <c r="G2" s="3" t="s">
        <v>72</v>
      </c>
      <c r="I2" s="3"/>
      <c r="J2" s="4"/>
      <c r="N2" s="5" t="s">
        <v>84</v>
      </c>
    </row>
    <row r="3" spans="1:23" ht="16.5" customHeight="1" thickBo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8" t="s">
        <v>86</v>
      </c>
      <c r="V3" s="6"/>
      <c r="W3" s="7"/>
    </row>
    <row r="4" spans="1:23" ht="16.5" customHeight="1" thickTop="1">
      <c r="A4" s="6"/>
      <c r="E4" s="9"/>
      <c r="F4" s="10"/>
      <c r="G4" s="10"/>
      <c r="H4" s="11" t="s">
        <v>0</v>
      </c>
      <c r="I4" s="10"/>
      <c r="J4" s="11" t="s">
        <v>1</v>
      </c>
      <c r="K4" s="10"/>
      <c r="L4" s="10"/>
      <c r="M4" s="12" t="s">
        <v>2</v>
      </c>
      <c r="N4" s="10"/>
      <c r="O4" s="10"/>
      <c r="P4" s="10"/>
      <c r="Q4" s="13"/>
      <c r="R4" s="11" t="s">
        <v>3</v>
      </c>
      <c r="S4" s="10"/>
      <c r="T4" s="11" t="s">
        <v>4</v>
      </c>
      <c r="U4" s="14"/>
      <c r="V4" s="12" t="s">
        <v>2</v>
      </c>
      <c r="W4" s="10"/>
    </row>
    <row r="5" spans="1:23" ht="16.5" customHeight="1">
      <c r="A5" s="6"/>
      <c r="B5" s="15" t="s">
        <v>5</v>
      </c>
      <c r="E5" s="16" t="s">
        <v>6</v>
      </c>
      <c r="F5" s="11" t="s">
        <v>3</v>
      </c>
      <c r="G5" s="11" t="s">
        <v>7</v>
      </c>
      <c r="H5" s="16" t="s">
        <v>8</v>
      </c>
      <c r="I5" s="11" t="s">
        <v>3</v>
      </c>
      <c r="J5" s="11" t="s">
        <v>7</v>
      </c>
      <c r="K5" s="16" t="s">
        <v>9</v>
      </c>
      <c r="L5" s="11" t="s">
        <v>3</v>
      </c>
      <c r="M5" s="11" t="s">
        <v>7</v>
      </c>
      <c r="N5" s="17" t="s">
        <v>10</v>
      </c>
      <c r="O5" s="18"/>
      <c r="P5" s="18"/>
      <c r="Q5" s="19"/>
      <c r="R5" s="9"/>
      <c r="S5" s="11" t="s">
        <v>11</v>
      </c>
      <c r="T5" s="11" t="s">
        <v>12</v>
      </c>
      <c r="U5" s="10"/>
      <c r="V5" s="20"/>
      <c r="W5" s="20"/>
    </row>
    <row r="6" spans="1:23" ht="16.5" customHeight="1">
      <c r="A6" s="6"/>
      <c r="B6" s="10"/>
      <c r="C6" s="10"/>
      <c r="D6" s="10"/>
      <c r="E6" s="16" t="s">
        <v>13</v>
      </c>
      <c r="F6" s="16" t="s">
        <v>14</v>
      </c>
      <c r="G6" s="16" t="s">
        <v>15</v>
      </c>
      <c r="H6" s="16" t="s">
        <v>13</v>
      </c>
      <c r="I6" s="16" t="s">
        <v>14</v>
      </c>
      <c r="J6" s="16" t="s">
        <v>15</v>
      </c>
      <c r="K6" s="16" t="s">
        <v>13</v>
      </c>
      <c r="L6" s="16" t="s">
        <v>14</v>
      </c>
      <c r="M6" s="16" t="s">
        <v>15</v>
      </c>
      <c r="N6" s="61" t="s">
        <v>13</v>
      </c>
      <c r="O6" s="16" t="s">
        <v>14</v>
      </c>
      <c r="P6" s="16" t="s">
        <v>15</v>
      </c>
      <c r="Q6" s="21" t="s">
        <v>16</v>
      </c>
      <c r="R6" s="16" t="s">
        <v>17</v>
      </c>
      <c r="S6" s="16" t="s">
        <v>18</v>
      </c>
      <c r="T6" s="16" t="s">
        <v>19</v>
      </c>
      <c r="U6" s="16" t="s">
        <v>13</v>
      </c>
      <c r="V6" s="16" t="s">
        <v>20</v>
      </c>
      <c r="W6" s="16" t="s">
        <v>82</v>
      </c>
    </row>
    <row r="7" spans="1:23" ht="16.5" customHeight="1">
      <c r="A7" s="6"/>
      <c r="B7" s="6" t="s">
        <v>73</v>
      </c>
      <c r="C7" s="6"/>
      <c r="D7" s="6"/>
      <c r="E7" s="22">
        <f>SUM(F7:G7)</f>
        <v>399</v>
      </c>
      <c r="F7" s="22">
        <v>163</v>
      </c>
      <c r="G7" s="22">
        <v>236</v>
      </c>
      <c r="H7" s="22">
        <f>SUM(I7:J7)</f>
        <v>383</v>
      </c>
      <c r="I7" s="22">
        <v>151</v>
      </c>
      <c r="J7" s="22">
        <v>232</v>
      </c>
      <c r="K7" s="23">
        <f>SUM(L7:M7)</f>
        <v>393</v>
      </c>
      <c r="L7" s="22">
        <v>169</v>
      </c>
      <c r="M7" s="22">
        <v>224</v>
      </c>
      <c r="N7" s="62">
        <f>E7+H7+K7</f>
        <v>1175</v>
      </c>
      <c r="O7" s="22">
        <f>F7+I7+L7</f>
        <v>483</v>
      </c>
      <c r="P7" s="25">
        <f>G7+J7+M7</f>
        <v>692</v>
      </c>
      <c r="Q7" s="26">
        <f>U7+V7+W7</f>
        <v>30</v>
      </c>
      <c r="R7" s="22">
        <v>10</v>
      </c>
      <c r="S7" s="22">
        <v>10</v>
      </c>
      <c r="T7" s="22">
        <v>10</v>
      </c>
      <c r="U7" s="22">
        <f>SUM(R7:T7)</f>
        <v>30</v>
      </c>
      <c r="V7" s="22"/>
      <c r="W7" s="22"/>
    </row>
    <row r="8" spans="1:23" ht="16.5" customHeight="1">
      <c r="A8" s="6"/>
      <c r="B8" s="6"/>
      <c r="C8" s="6"/>
      <c r="D8" s="6"/>
      <c r="E8" s="27"/>
      <c r="F8" s="27"/>
      <c r="G8" s="27"/>
      <c r="H8" s="27"/>
      <c r="I8" s="27"/>
      <c r="J8" s="27"/>
      <c r="K8" s="27"/>
      <c r="L8" s="27"/>
      <c r="M8" s="27"/>
      <c r="N8" s="63"/>
      <c r="O8" s="27"/>
      <c r="P8" s="27"/>
      <c r="Q8" s="28"/>
      <c r="R8" s="27"/>
      <c r="S8" s="27"/>
      <c r="T8" s="27"/>
      <c r="U8" s="27"/>
      <c r="V8" s="27"/>
      <c r="W8" s="27"/>
    </row>
    <row r="9" spans="2:23" ht="16.5" customHeight="1">
      <c r="B9" s="15" t="s">
        <v>21</v>
      </c>
      <c r="E9" s="23">
        <f>SUM(F9:G9)</f>
        <v>7352</v>
      </c>
      <c r="F9" s="23">
        <f>SUM(F10:F16)</f>
        <v>3772</v>
      </c>
      <c r="G9" s="23">
        <f>SUM(G10:G16)</f>
        <v>3580</v>
      </c>
      <c r="H9" s="23">
        <f>SUM(I9:J9)</f>
        <v>7498</v>
      </c>
      <c r="I9" s="23">
        <f>SUM(I10:I16)</f>
        <v>3841</v>
      </c>
      <c r="J9" s="23">
        <f>SUM(J10:J16)</f>
        <v>3657</v>
      </c>
      <c r="K9" s="23">
        <f>SUM(L9:M9)</f>
        <v>7533</v>
      </c>
      <c r="L9" s="23">
        <f>SUM(L10:L16)</f>
        <v>3842</v>
      </c>
      <c r="M9" s="23">
        <f>SUM(M10:M16)</f>
        <v>3691</v>
      </c>
      <c r="N9" s="31">
        <f>E9+H9+K9</f>
        <v>22383</v>
      </c>
      <c r="O9" s="23">
        <f aca="true" t="shared" si="0" ref="O9:W9">SUM(O10:O16)</f>
        <v>11455</v>
      </c>
      <c r="P9" s="23">
        <f t="shared" si="0"/>
        <v>10928</v>
      </c>
      <c r="Q9" s="64">
        <f t="shared" si="0"/>
        <v>789</v>
      </c>
      <c r="R9" s="31">
        <f t="shared" si="0"/>
        <v>237</v>
      </c>
      <c r="S9" s="65">
        <f t="shared" si="0"/>
        <v>217</v>
      </c>
      <c r="T9" s="65">
        <f t="shared" si="0"/>
        <v>216</v>
      </c>
      <c r="U9" s="65">
        <f t="shared" si="0"/>
        <v>670</v>
      </c>
      <c r="V9" s="31">
        <f t="shared" si="0"/>
        <v>0</v>
      </c>
      <c r="W9" s="23">
        <f t="shared" si="0"/>
        <v>119</v>
      </c>
    </row>
    <row r="10" spans="2:23" ht="16.5" customHeight="1">
      <c r="B10" s="15" t="s">
        <v>22</v>
      </c>
      <c r="C10" s="32"/>
      <c r="E10" s="23">
        <f aca="true" t="shared" si="1" ref="E10:E16">SUM(F10:G10)</f>
        <v>618</v>
      </c>
      <c r="F10" s="23">
        <v>324</v>
      </c>
      <c r="G10" s="31">
        <v>294</v>
      </c>
      <c r="H10" s="33">
        <f aca="true" t="shared" si="2" ref="H10:H16">SUM(I10:J10)</f>
        <v>674</v>
      </c>
      <c r="I10" s="23">
        <v>324</v>
      </c>
      <c r="J10" s="23">
        <v>350</v>
      </c>
      <c r="K10" s="23">
        <f aca="true" t="shared" si="3" ref="K10:K16">SUM(L10:M10)</f>
        <v>663</v>
      </c>
      <c r="L10" s="23">
        <v>356</v>
      </c>
      <c r="M10" s="23">
        <v>307</v>
      </c>
      <c r="N10" s="31">
        <f>E10+H10+K10</f>
        <v>1955</v>
      </c>
      <c r="O10" s="23">
        <f>F10+I10+L10</f>
        <v>1004</v>
      </c>
      <c r="P10" s="23">
        <f>G10+J10+M10</f>
        <v>951</v>
      </c>
      <c r="Q10" s="64">
        <f aca="true" t="shared" si="4" ref="Q10:Q16">U10+V10+W10</f>
        <v>72</v>
      </c>
      <c r="R10" s="23">
        <v>22</v>
      </c>
      <c r="S10" s="23">
        <v>20</v>
      </c>
      <c r="T10" s="23">
        <f>23-3</f>
        <v>20</v>
      </c>
      <c r="U10" s="23">
        <f aca="true" t="shared" si="5" ref="U10:U16">SUM(R10:T10)</f>
        <v>62</v>
      </c>
      <c r="V10" s="23"/>
      <c r="W10" s="23">
        <v>10</v>
      </c>
    </row>
    <row r="11" spans="2:23" ht="16.5" customHeight="1">
      <c r="B11" s="15" t="s">
        <v>23</v>
      </c>
      <c r="C11" s="32"/>
      <c r="E11" s="23">
        <f t="shared" si="1"/>
        <v>1173</v>
      </c>
      <c r="F11" s="23">
        <v>597</v>
      </c>
      <c r="G11" s="31">
        <v>576</v>
      </c>
      <c r="H11" s="33">
        <f t="shared" si="2"/>
        <v>1180</v>
      </c>
      <c r="I11" s="23">
        <v>627</v>
      </c>
      <c r="J11" s="23">
        <v>553</v>
      </c>
      <c r="K11" s="23">
        <f t="shared" si="3"/>
        <v>1115</v>
      </c>
      <c r="L11" s="23">
        <v>558</v>
      </c>
      <c r="M11" s="23">
        <v>557</v>
      </c>
      <c r="N11" s="31">
        <f aca="true" t="shared" si="6" ref="N11:N16">E11+H11+K11</f>
        <v>3468</v>
      </c>
      <c r="O11" s="23">
        <f aca="true" t="shared" si="7" ref="O11:O16">F11+I11+L11</f>
        <v>1782</v>
      </c>
      <c r="P11" s="23">
        <f aca="true" t="shared" si="8" ref="P11:P16">G11+J11+M11</f>
        <v>1686</v>
      </c>
      <c r="Q11" s="64">
        <f t="shared" si="4"/>
        <v>118</v>
      </c>
      <c r="R11" s="23">
        <v>38</v>
      </c>
      <c r="S11" s="66">
        <f>34-1</f>
        <v>33</v>
      </c>
      <c r="T11" s="66">
        <f>32-1</f>
        <v>31</v>
      </c>
      <c r="U11" s="66">
        <f t="shared" si="5"/>
        <v>102</v>
      </c>
      <c r="V11" s="23"/>
      <c r="W11" s="23">
        <v>16</v>
      </c>
    </row>
    <row r="12" spans="2:23" ht="16.5" customHeight="1">
      <c r="B12" s="15" t="s">
        <v>24</v>
      </c>
      <c r="C12" s="32"/>
      <c r="E12" s="23">
        <f t="shared" si="1"/>
        <v>1791</v>
      </c>
      <c r="F12" s="23">
        <v>964</v>
      </c>
      <c r="G12" s="31">
        <v>827</v>
      </c>
      <c r="H12" s="33">
        <f t="shared" si="2"/>
        <v>1829</v>
      </c>
      <c r="I12" s="23">
        <v>950</v>
      </c>
      <c r="J12" s="23">
        <v>879</v>
      </c>
      <c r="K12" s="23">
        <f t="shared" si="3"/>
        <v>1874</v>
      </c>
      <c r="L12" s="23">
        <v>977</v>
      </c>
      <c r="M12" s="23">
        <v>897</v>
      </c>
      <c r="N12" s="31">
        <f t="shared" si="6"/>
        <v>5494</v>
      </c>
      <c r="O12" s="23">
        <f t="shared" si="7"/>
        <v>2891</v>
      </c>
      <c r="P12" s="23">
        <f t="shared" si="8"/>
        <v>2603</v>
      </c>
      <c r="Q12" s="30">
        <f t="shared" si="4"/>
        <v>198</v>
      </c>
      <c r="R12" s="23">
        <v>57</v>
      </c>
      <c r="S12" s="23">
        <v>55</v>
      </c>
      <c r="T12" s="23">
        <v>54</v>
      </c>
      <c r="U12" s="23">
        <f t="shared" si="5"/>
        <v>166</v>
      </c>
      <c r="V12" s="23"/>
      <c r="W12" s="23">
        <v>32</v>
      </c>
    </row>
    <row r="13" spans="2:23" ht="16.5" customHeight="1">
      <c r="B13" s="15" t="s">
        <v>25</v>
      </c>
      <c r="C13" s="32"/>
      <c r="E13" s="23">
        <f t="shared" si="1"/>
        <v>704</v>
      </c>
      <c r="F13" s="23">
        <v>351</v>
      </c>
      <c r="G13" s="31">
        <v>353</v>
      </c>
      <c r="H13" s="33">
        <f t="shared" si="2"/>
        <v>702</v>
      </c>
      <c r="I13" s="23">
        <v>360</v>
      </c>
      <c r="J13" s="23">
        <v>342</v>
      </c>
      <c r="K13" s="23">
        <f t="shared" si="3"/>
        <v>745</v>
      </c>
      <c r="L13" s="23">
        <v>366</v>
      </c>
      <c r="M13" s="23">
        <v>379</v>
      </c>
      <c r="N13" s="31">
        <f t="shared" si="6"/>
        <v>2151</v>
      </c>
      <c r="O13" s="23">
        <f t="shared" si="7"/>
        <v>1077</v>
      </c>
      <c r="P13" s="23">
        <f t="shared" si="8"/>
        <v>1074</v>
      </c>
      <c r="Q13" s="64">
        <f t="shared" si="4"/>
        <v>73</v>
      </c>
      <c r="R13" s="23">
        <v>23</v>
      </c>
      <c r="S13" s="23">
        <v>20</v>
      </c>
      <c r="T13" s="23">
        <v>22</v>
      </c>
      <c r="U13" s="23">
        <f t="shared" si="5"/>
        <v>65</v>
      </c>
      <c r="V13" s="23"/>
      <c r="W13" s="23">
        <v>8</v>
      </c>
    </row>
    <row r="14" spans="2:23" ht="16.5" customHeight="1">
      <c r="B14" s="34" t="s">
        <v>26</v>
      </c>
      <c r="C14" s="35"/>
      <c r="D14" s="36"/>
      <c r="E14" s="33">
        <f t="shared" si="1"/>
        <v>522</v>
      </c>
      <c r="F14" s="23">
        <v>258</v>
      </c>
      <c r="G14" s="31">
        <v>264</v>
      </c>
      <c r="H14" s="33">
        <f t="shared" si="2"/>
        <v>523</v>
      </c>
      <c r="I14" s="23">
        <v>267</v>
      </c>
      <c r="J14" s="23">
        <v>256</v>
      </c>
      <c r="K14" s="23">
        <f t="shared" si="3"/>
        <v>520</v>
      </c>
      <c r="L14" s="23">
        <v>263</v>
      </c>
      <c r="M14" s="23">
        <v>257</v>
      </c>
      <c r="N14" s="31">
        <f t="shared" si="6"/>
        <v>1565</v>
      </c>
      <c r="O14" s="23">
        <f t="shared" si="7"/>
        <v>788</v>
      </c>
      <c r="P14" s="23">
        <f t="shared" si="8"/>
        <v>777</v>
      </c>
      <c r="Q14" s="30">
        <f t="shared" si="4"/>
        <v>62</v>
      </c>
      <c r="R14" s="23">
        <v>19</v>
      </c>
      <c r="S14" s="23">
        <v>16</v>
      </c>
      <c r="T14" s="23">
        <v>16</v>
      </c>
      <c r="U14" s="23">
        <f t="shared" si="5"/>
        <v>51</v>
      </c>
      <c r="V14" s="23"/>
      <c r="W14" s="23">
        <v>11</v>
      </c>
    </row>
    <row r="15" spans="2:23" ht="16.5" customHeight="1">
      <c r="B15" s="34" t="s">
        <v>27</v>
      </c>
      <c r="C15" s="35"/>
      <c r="D15" s="36"/>
      <c r="E15" s="33">
        <f t="shared" si="1"/>
        <v>2153</v>
      </c>
      <c r="F15" s="23">
        <v>1088</v>
      </c>
      <c r="G15" s="31">
        <v>1065</v>
      </c>
      <c r="H15" s="33">
        <f t="shared" si="2"/>
        <v>2183</v>
      </c>
      <c r="I15" s="23">
        <v>1084</v>
      </c>
      <c r="J15" s="23">
        <v>1099</v>
      </c>
      <c r="K15" s="23">
        <f t="shared" si="3"/>
        <v>2197</v>
      </c>
      <c r="L15" s="23">
        <v>1104</v>
      </c>
      <c r="M15" s="23">
        <v>1093</v>
      </c>
      <c r="N15" s="31">
        <f t="shared" si="6"/>
        <v>6533</v>
      </c>
      <c r="O15" s="23">
        <f t="shared" si="7"/>
        <v>3276</v>
      </c>
      <c r="P15" s="23">
        <f t="shared" si="8"/>
        <v>3257</v>
      </c>
      <c r="Q15" s="30">
        <f t="shared" si="4"/>
        <v>221</v>
      </c>
      <c r="R15" s="23">
        <v>66</v>
      </c>
      <c r="S15" s="23">
        <v>61</v>
      </c>
      <c r="T15" s="23">
        <v>61</v>
      </c>
      <c r="U15" s="23">
        <f t="shared" si="5"/>
        <v>188</v>
      </c>
      <c r="V15" s="23"/>
      <c r="W15" s="23">
        <v>33</v>
      </c>
    </row>
    <row r="16" spans="1:23" ht="16.5" customHeight="1">
      <c r="A16" s="6"/>
      <c r="B16" s="37" t="s">
        <v>28</v>
      </c>
      <c r="C16" s="11"/>
      <c r="D16" s="38"/>
      <c r="E16" s="39">
        <f t="shared" si="1"/>
        <v>391</v>
      </c>
      <c r="F16" s="40">
        <v>190</v>
      </c>
      <c r="G16" s="41">
        <v>201</v>
      </c>
      <c r="H16" s="39">
        <f t="shared" si="2"/>
        <v>407</v>
      </c>
      <c r="I16" s="40">
        <v>229</v>
      </c>
      <c r="J16" s="40">
        <v>178</v>
      </c>
      <c r="K16" s="40">
        <f t="shared" si="3"/>
        <v>419</v>
      </c>
      <c r="L16" s="40">
        <v>218</v>
      </c>
      <c r="M16" s="40">
        <v>201</v>
      </c>
      <c r="N16" s="41">
        <f t="shared" si="6"/>
        <v>1217</v>
      </c>
      <c r="O16" s="40">
        <f t="shared" si="7"/>
        <v>637</v>
      </c>
      <c r="P16" s="42">
        <f t="shared" si="8"/>
        <v>580</v>
      </c>
      <c r="Q16" s="43">
        <f t="shared" si="4"/>
        <v>45</v>
      </c>
      <c r="R16" s="40">
        <v>12</v>
      </c>
      <c r="S16" s="40">
        <v>12</v>
      </c>
      <c r="T16" s="40">
        <v>12</v>
      </c>
      <c r="U16" s="41">
        <f t="shared" si="5"/>
        <v>36</v>
      </c>
      <c r="V16" s="40"/>
      <c r="W16" s="40">
        <v>9</v>
      </c>
    </row>
    <row r="17" spans="1:23" ht="16.5" customHeight="1">
      <c r="A17" s="6"/>
      <c r="B17" s="34" t="s">
        <v>29</v>
      </c>
      <c r="C17" s="44"/>
      <c r="D17" s="36"/>
      <c r="E17" s="33">
        <f>SUM(F17:G17)</f>
        <v>12879</v>
      </c>
      <c r="F17" s="23">
        <f>SUM(F18:F24)</f>
        <v>6582</v>
      </c>
      <c r="G17" s="31">
        <f>SUM(G18:G24)</f>
        <v>6297</v>
      </c>
      <c r="H17" s="33">
        <f>SUM(I17:J17)</f>
        <v>12759</v>
      </c>
      <c r="I17" s="23">
        <f>SUM(I18:I24)</f>
        <v>6518</v>
      </c>
      <c r="J17" s="23">
        <f>SUM(J18:J24)</f>
        <v>6241</v>
      </c>
      <c r="K17" s="23">
        <f>SUM(L17:M17)</f>
        <v>12798</v>
      </c>
      <c r="L17" s="23">
        <f>SUM(L18:L24)</f>
        <v>6582</v>
      </c>
      <c r="M17" s="23">
        <f>SUM(M18:M24)</f>
        <v>6216</v>
      </c>
      <c r="N17" s="51">
        <f>E17+H17+K17</f>
        <v>38436</v>
      </c>
      <c r="O17" s="23">
        <f aca="true" t="shared" si="9" ref="O17:W17">SUM(O18:O24)</f>
        <v>19682</v>
      </c>
      <c r="P17" s="23">
        <f t="shared" si="9"/>
        <v>18754</v>
      </c>
      <c r="Q17" s="46">
        <f t="shared" si="9"/>
        <v>1361</v>
      </c>
      <c r="R17" s="23">
        <f t="shared" si="9"/>
        <v>393</v>
      </c>
      <c r="S17" s="23">
        <f t="shared" si="9"/>
        <v>385</v>
      </c>
      <c r="T17" s="23">
        <f t="shared" si="9"/>
        <v>392</v>
      </c>
      <c r="U17" s="23">
        <f t="shared" si="9"/>
        <v>1170</v>
      </c>
      <c r="V17" s="23">
        <f t="shared" si="9"/>
        <v>0</v>
      </c>
      <c r="W17" s="23">
        <f t="shared" si="9"/>
        <v>191</v>
      </c>
    </row>
    <row r="18" spans="1:23" ht="16.5" customHeight="1">
      <c r="A18" s="6"/>
      <c r="B18" s="24" t="s">
        <v>30</v>
      </c>
      <c r="C18" s="35"/>
      <c r="D18" s="36"/>
      <c r="E18" s="33">
        <f aca="true" t="shared" si="10" ref="E18:E51">SUM(F18:G18)</f>
        <v>2904</v>
      </c>
      <c r="F18" s="23">
        <v>1470</v>
      </c>
      <c r="G18" s="31">
        <v>1434</v>
      </c>
      <c r="H18" s="33">
        <f aca="true" t="shared" si="11" ref="H18:H51">SUM(I18:J18)</f>
        <v>2801</v>
      </c>
      <c r="I18" s="23">
        <v>1390</v>
      </c>
      <c r="J18" s="23">
        <v>1411</v>
      </c>
      <c r="K18" s="23">
        <f aca="true" t="shared" si="12" ref="K18:K51">SUM(L18:M18)</f>
        <v>2860</v>
      </c>
      <c r="L18" s="23">
        <v>1465</v>
      </c>
      <c r="M18" s="23">
        <v>1395</v>
      </c>
      <c r="N18" s="31">
        <f aca="true" t="shared" si="13" ref="N18:N51">E18+H18+K18</f>
        <v>8565</v>
      </c>
      <c r="O18" s="23">
        <f aca="true" t="shared" si="14" ref="O18:O51">F18+I18+L18</f>
        <v>4325</v>
      </c>
      <c r="P18" s="23">
        <f aca="true" t="shared" si="15" ref="P18:P25">G18+J18+M18</f>
        <v>4240</v>
      </c>
      <c r="Q18" s="30">
        <f aca="true" t="shared" si="16" ref="Q18:Q24">U18+V18+W18</f>
        <v>305</v>
      </c>
      <c r="R18" s="23">
        <v>88</v>
      </c>
      <c r="S18" s="23">
        <v>84</v>
      </c>
      <c r="T18" s="23">
        <v>89</v>
      </c>
      <c r="U18" s="23">
        <f aca="true" t="shared" si="17" ref="U18:U24">SUM(R18:T18)</f>
        <v>261</v>
      </c>
      <c r="V18" s="23"/>
      <c r="W18" s="23">
        <v>44</v>
      </c>
    </row>
    <row r="19" spans="1:23" ht="16.5" customHeight="1">
      <c r="A19" s="6"/>
      <c r="B19" s="24" t="s">
        <v>31</v>
      </c>
      <c r="C19" s="35"/>
      <c r="D19" s="36"/>
      <c r="E19" s="33">
        <f t="shared" si="10"/>
        <v>1352</v>
      </c>
      <c r="F19" s="23">
        <v>695</v>
      </c>
      <c r="G19" s="31">
        <v>657</v>
      </c>
      <c r="H19" s="33">
        <f t="shared" si="11"/>
        <v>1399</v>
      </c>
      <c r="I19" s="23">
        <v>723</v>
      </c>
      <c r="J19" s="23">
        <v>676</v>
      </c>
      <c r="K19" s="23">
        <f t="shared" si="12"/>
        <v>1325</v>
      </c>
      <c r="L19" s="23">
        <v>694</v>
      </c>
      <c r="M19" s="23">
        <v>631</v>
      </c>
      <c r="N19" s="31">
        <f t="shared" si="13"/>
        <v>4076</v>
      </c>
      <c r="O19" s="23">
        <f t="shared" si="14"/>
        <v>2112</v>
      </c>
      <c r="P19" s="23">
        <f t="shared" si="15"/>
        <v>1964</v>
      </c>
      <c r="Q19" s="30">
        <f t="shared" si="16"/>
        <v>152</v>
      </c>
      <c r="R19" s="23">
        <v>42</v>
      </c>
      <c r="S19" s="23">
        <v>43</v>
      </c>
      <c r="T19" s="23">
        <v>42</v>
      </c>
      <c r="U19" s="23">
        <f t="shared" si="17"/>
        <v>127</v>
      </c>
      <c r="V19" s="23"/>
      <c r="W19" s="23">
        <v>25</v>
      </c>
    </row>
    <row r="20" spans="1:23" ht="16.5" customHeight="1">
      <c r="A20" s="6"/>
      <c r="B20" s="24" t="s">
        <v>32</v>
      </c>
      <c r="C20" s="35"/>
      <c r="D20" s="36"/>
      <c r="E20" s="33">
        <f t="shared" si="10"/>
        <v>1045</v>
      </c>
      <c r="F20" s="23">
        <v>553</v>
      </c>
      <c r="G20" s="31">
        <v>492</v>
      </c>
      <c r="H20" s="33">
        <f t="shared" si="11"/>
        <v>1072</v>
      </c>
      <c r="I20" s="23">
        <v>532</v>
      </c>
      <c r="J20" s="23">
        <v>540</v>
      </c>
      <c r="K20" s="23">
        <f t="shared" si="12"/>
        <v>1029</v>
      </c>
      <c r="L20" s="23">
        <v>520</v>
      </c>
      <c r="M20" s="23">
        <v>509</v>
      </c>
      <c r="N20" s="31">
        <f t="shared" si="13"/>
        <v>3146</v>
      </c>
      <c r="O20" s="23">
        <f t="shared" si="14"/>
        <v>1605</v>
      </c>
      <c r="P20" s="23">
        <f t="shared" si="15"/>
        <v>1541</v>
      </c>
      <c r="Q20" s="30">
        <f t="shared" si="16"/>
        <v>105</v>
      </c>
      <c r="R20" s="23">
        <v>32</v>
      </c>
      <c r="S20" s="23">
        <v>32</v>
      </c>
      <c r="T20" s="23">
        <v>31</v>
      </c>
      <c r="U20" s="23">
        <f>SUM(R20:T20)</f>
        <v>95</v>
      </c>
      <c r="V20" s="23"/>
      <c r="W20" s="23">
        <v>10</v>
      </c>
    </row>
    <row r="21" spans="1:23" ht="16.5" customHeight="1">
      <c r="A21" s="6"/>
      <c r="B21" s="24" t="s">
        <v>33</v>
      </c>
      <c r="C21" s="35"/>
      <c r="D21" s="36"/>
      <c r="E21" s="33">
        <f t="shared" si="10"/>
        <v>2380</v>
      </c>
      <c r="F21" s="23">
        <v>1231</v>
      </c>
      <c r="G21" s="31">
        <v>1149</v>
      </c>
      <c r="H21" s="33">
        <f t="shared" si="11"/>
        <v>2402</v>
      </c>
      <c r="I21" s="23">
        <v>1223</v>
      </c>
      <c r="J21" s="23">
        <v>1179</v>
      </c>
      <c r="K21" s="23">
        <f t="shared" si="12"/>
        <v>2319</v>
      </c>
      <c r="L21" s="23">
        <v>1195</v>
      </c>
      <c r="M21" s="23">
        <v>1124</v>
      </c>
      <c r="N21" s="31">
        <f t="shared" si="13"/>
        <v>7101</v>
      </c>
      <c r="O21" s="23">
        <f t="shared" si="14"/>
        <v>3649</v>
      </c>
      <c r="P21" s="23">
        <f t="shared" si="15"/>
        <v>3452</v>
      </c>
      <c r="Q21" s="30">
        <f t="shared" si="16"/>
        <v>249</v>
      </c>
      <c r="R21" s="23">
        <v>72</v>
      </c>
      <c r="S21" s="23">
        <v>71</v>
      </c>
      <c r="T21" s="23">
        <v>72</v>
      </c>
      <c r="U21" s="23">
        <f t="shared" si="17"/>
        <v>215</v>
      </c>
      <c r="V21" s="23"/>
      <c r="W21" s="23">
        <v>34</v>
      </c>
    </row>
    <row r="22" spans="1:23" ht="16.5" customHeight="1">
      <c r="A22" s="6"/>
      <c r="B22" s="24" t="s">
        <v>34</v>
      </c>
      <c r="C22" s="35"/>
      <c r="D22" s="36"/>
      <c r="E22" s="33">
        <f t="shared" si="10"/>
        <v>1068</v>
      </c>
      <c r="F22" s="23">
        <v>559</v>
      </c>
      <c r="G22" s="31">
        <v>509</v>
      </c>
      <c r="H22" s="33">
        <f t="shared" si="11"/>
        <v>1010</v>
      </c>
      <c r="I22" s="23">
        <v>520</v>
      </c>
      <c r="J22" s="23">
        <v>490</v>
      </c>
      <c r="K22" s="23">
        <f t="shared" si="12"/>
        <v>1068</v>
      </c>
      <c r="L22" s="23">
        <v>545</v>
      </c>
      <c r="M22" s="23">
        <v>523</v>
      </c>
      <c r="N22" s="31">
        <f t="shared" si="13"/>
        <v>3146</v>
      </c>
      <c r="O22" s="23">
        <f t="shared" si="14"/>
        <v>1624</v>
      </c>
      <c r="P22" s="23">
        <f t="shared" si="15"/>
        <v>1522</v>
      </c>
      <c r="Q22" s="30">
        <f t="shared" si="16"/>
        <v>105</v>
      </c>
      <c r="R22" s="23">
        <v>32</v>
      </c>
      <c r="S22" s="23">
        <v>30</v>
      </c>
      <c r="T22" s="23">
        <v>31</v>
      </c>
      <c r="U22" s="23">
        <f t="shared" si="17"/>
        <v>93</v>
      </c>
      <c r="V22" s="23"/>
      <c r="W22" s="23">
        <v>12</v>
      </c>
    </row>
    <row r="23" spans="1:23" ht="16.5" customHeight="1">
      <c r="A23" s="6"/>
      <c r="B23" s="24" t="s">
        <v>35</v>
      </c>
      <c r="C23" s="35"/>
      <c r="D23" s="36"/>
      <c r="E23" s="33">
        <f t="shared" si="10"/>
        <v>2199</v>
      </c>
      <c r="F23" s="23">
        <f>1096+10</f>
        <v>1106</v>
      </c>
      <c r="G23" s="31">
        <f>1077+16</f>
        <v>1093</v>
      </c>
      <c r="H23" s="33">
        <f t="shared" si="11"/>
        <v>2221</v>
      </c>
      <c r="I23" s="23">
        <f>1160+1</f>
        <v>1161</v>
      </c>
      <c r="J23" s="23">
        <f>1059+1</f>
        <v>1060</v>
      </c>
      <c r="K23" s="23">
        <f t="shared" si="12"/>
        <v>2305</v>
      </c>
      <c r="L23" s="23">
        <v>1208</v>
      </c>
      <c r="M23" s="23">
        <f>1095+2</f>
        <v>1097</v>
      </c>
      <c r="N23" s="31">
        <f t="shared" si="13"/>
        <v>6725</v>
      </c>
      <c r="O23" s="23">
        <f t="shared" si="14"/>
        <v>3475</v>
      </c>
      <c r="P23" s="47">
        <f t="shared" si="15"/>
        <v>3250</v>
      </c>
      <c r="Q23" s="64">
        <f t="shared" si="16"/>
        <v>240</v>
      </c>
      <c r="R23" s="23">
        <f>65+2</f>
        <v>67</v>
      </c>
      <c r="S23" s="23">
        <f>67+1</f>
        <v>68</v>
      </c>
      <c r="T23" s="23">
        <f>68+1</f>
        <v>69</v>
      </c>
      <c r="U23" s="23">
        <f t="shared" si="17"/>
        <v>204</v>
      </c>
      <c r="V23" s="23"/>
      <c r="W23" s="23">
        <v>36</v>
      </c>
    </row>
    <row r="24" spans="1:23" ht="16.5" customHeight="1">
      <c r="A24" s="6"/>
      <c r="B24" s="48" t="s">
        <v>36</v>
      </c>
      <c r="C24" s="11"/>
      <c r="D24" s="38"/>
      <c r="E24" s="39">
        <f t="shared" si="10"/>
        <v>1931</v>
      </c>
      <c r="F24" s="40">
        <v>968</v>
      </c>
      <c r="G24" s="41">
        <v>963</v>
      </c>
      <c r="H24" s="39">
        <f t="shared" si="11"/>
        <v>1854</v>
      </c>
      <c r="I24" s="40">
        <v>969</v>
      </c>
      <c r="J24" s="40">
        <v>885</v>
      </c>
      <c r="K24" s="40">
        <f t="shared" si="12"/>
        <v>1892</v>
      </c>
      <c r="L24" s="40">
        <v>955</v>
      </c>
      <c r="M24" s="41">
        <v>937</v>
      </c>
      <c r="N24" s="41">
        <f t="shared" si="13"/>
        <v>5677</v>
      </c>
      <c r="O24" s="40">
        <f t="shared" si="14"/>
        <v>2892</v>
      </c>
      <c r="P24" s="42">
        <f t="shared" si="15"/>
        <v>2785</v>
      </c>
      <c r="Q24" s="43">
        <f t="shared" si="16"/>
        <v>205</v>
      </c>
      <c r="R24" s="40">
        <v>60</v>
      </c>
      <c r="S24" s="40">
        <v>57</v>
      </c>
      <c r="T24" s="40">
        <v>58</v>
      </c>
      <c r="U24" s="41">
        <f t="shared" si="17"/>
        <v>175</v>
      </c>
      <c r="V24" s="40"/>
      <c r="W24" s="40">
        <v>30</v>
      </c>
    </row>
    <row r="25" spans="1:23" ht="16.5" customHeight="1">
      <c r="A25" s="6"/>
      <c r="B25" s="34" t="s">
        <v>37</v>
      </c>
      <c r="C25" s="6"/>
      <c r="D25" s="36"/>
      <c r="E25" s="33">
        <f t="shared" si="10"/>
        <v>809</v>
      </c>
      <c r="F25" s="23">
        <v>414</v>
      </c>
      <c r="G25" s="31">
        <v>395</v>
      </c>
      <c r="H25" s="49">
        <f t="shared" si="11"/>
        <v>807</v>
      </c>
      <c r="I25" s="50">
        <v>434</v>
      </c>
      <c r="J25" s="51">
        <v>373</v>
      </c>
      <c r="K25" s="33">
        <f t="shared" si="12"/>
        <v>796</v>
      </c>
      <c r="L25" s="23">
        <v>400</v>
      </c>
      <c r="M25" s="23">
        <v>396</v>
      </c>
      <c r="N25" s="31">
        <f t="shared" si="13"/>
        <v>2412</v>
      </c>
      <c r="O25" s="23">
        <f t="shared" si="14"/>
        <v>1248</v>
      </c>
      <c r="P25" s="23">
        <f t="shared" si="15"/>
        <v>1164</v>
      </c>
      <c r="Q25" s="30">
        <f>SUM(U25:W25)</f>
        <v>87</v>
      </c>
      <c r="R25" s="23">
        <v>24</v>
      </c>
      <c r="S25" s="23">
        <v>25</v>
      </c>
      <c r="T25" s="23">
        <v>23</v>
      </c>
      <c r="U25" s="23">
        <f>SUM(R25:T25)</f>
        <v>72</v>
      </c>
      <c r="V25" s="23"/>
      <c r="W25" s="23">
        <v>15</v>
      </c>
    </row>
    <row r="26" spans="1:23" ht="16.5" customHeight="1">
      <c r="A26" s="6"/>
      <c r="B26" s="34" t="s">
        <v>38</v>
      </c>
      <c r="C26" s="52"/>
      <c r="D26" s="36"/>
      <c r="E26" s="33">
        <f t="shared" si="10"/>
        <v>2516</v>
      </c>
      <c r="F26" s="23">
        <v>1231</v>
      </c>
      <c r="G26" s="31">
        <v>1285</v>
      </c>
      <c r="H26" s="33">
        <f t="shared" si="11"/>
        <v>2584</v>
      </c>
      <c r="I26" s="23">
        <v>1359</v>
      </c>
      <c r="J26" s="31">
        <v>1225</v>
      </c>
      <c r="K26" s="33">
        <f t="shared" si="12"/>
        <v>2500</v>
      </c>
      <c r="L26" s="23">
        <v>1305</v>
      </c>
      <c r="M26" s="23">
        <v>1195</v>
      </c>
      <c r="N26" s="31">
        <f t="shared" si="13"/>
        <v>7600</v>
      </c>
      <c r="O26" s="23">
        <f t="shared" si="14"/>
        <v>3895</v>
      </c>
      <c r="P26" s="23">
        <f aca="true" t="shared" si="18" ref="P26:P51">G26+J26+M26</f>
        <v>3705</v>
      </c>
      <c r="Q26" s="30">
        <f aca="true" t="shared" si="19" ref="Q26:Q51">SUM(U26:W26)</f>
        <v>279</v>
      </c>
      <c r="R26" s="23">
        <v>67</v>
      </c>
      <c r="S26" s="23">
        <v>70</v>
      </c>
      <c r="T26" s="23">
        <v>67</v>
      </c>
      <c r="U26" s="23">
        <f aca="true" t="shared" si="20" ref="U26:U51">SUM(R26:T26)</f>
        <v>204</v>
      </c>
      <c r="V26" s="23"/>
      <c r="W26" s="23">
        <v>75</v>
      </c>
    </row>
    <row r="27" spans="1:23" ht="16.5" customHeight="1">
      <c r="A27" s="6"/>
      <c r="B27" s="34" t="s">
        <v>39</v>
      </c>
      <c r="C27" s="52"/>
      <c r="D27" s="36"/>
      <c r="E27" s="33">
        <f t="shared" si="10"/>
        <v>505</v>
      </c>
      <c r="F27" s="23">
        <v>262</v>
      </c>
      <c r="G27" s="31">
        <v>243</v>
      </c>
      <c r="H27" s="33">
        <f t="shared" si="11"/>
        <v>512</v>
      </c>
      <c r="I27" s="23">
        <v>245</v>
      </c>
      <c r="J27" s="31">
        <v>267</v>
      </c>
      <c r="K27" s="33">
        <f t="shared" si="12"/>
        <v>529</v>
      </c>
      <c r="L27" s="23">
        <v>262</v>
      </c>
      <c r="M27" s="23">
        <v>267</v>
      </c>
      <c r="N27" s="31">
        <f t="shared" si="13"/>
        <v>1546</v>
      </c>
      <c r="O27" s="23">
        <f t="shared" si="14"/>
        <v>769</v>
      </c>
      <c r="P27" s="23">
        <f t="shared" si="18"/>
        <v>777</v>
      </c>
      <c r="Q27" s="30">
        <f>SUM(U27:W27)</f>
        <v>53</v>
      </c>
      <c r="R27" s="23">
        <v>13</v>
      </c>
      <c r="S27" s="23">
        <v>15</v>
      </c>
      <c r="T27" s="23">
        <v>14</v>
      </c>
      <c r="U27" s="23">
        <f t="shared" si="20"/>
        <v>42</v>
      </c>
      <c r="V27" s="23"/>
      <c r="W27" s="23">
        <v>11</v>
      </c>
    </row>
    <row r="28" spans="1:23" ht="16.5" customHeight="1">
      <c r="A28" s="6"/>
      <c r="B28" s="34" t="s">
        <v>40</v>
      </c>
      <c r="C28" s="52"/>
      <c r="D28" s="36"/>
      <c r="E28" s="33">
        <f t="shared" si="10"/>
        <v>1042</v>
      </c>
      <c r="F28" s="23">
        <v>513</v>
      </c>
      <c r="G28" s="31">
        <v>529</v>
      </c>
      <c r="H28" s="33">
        <f t="shared" si="11"/>
        <v>1034</v>
      </c>
      <c r="I28" s="23">
        <v>526</v>
      </c>
      <c r="J28" s="31">
        <v>508</v>
      </c>
      <c r="K28" s="33">
        <f t="shared" si="12"/>
        <v>1125</v>
      </c>
      <c r="L28" s="23">
        <v>589</v>
      </c>
      <c r="M28" s="23">
        <v>536</v>
      </c>
      <c r="N28" s="31">
        <f t="shared" si="13"/>
        <v>3201</v>
      </c>
      <c r="O28" s="23">
        <f t="shared" si="14"/>
        <v>1628</v>
      </c>
      <c r="P28" s="47">
        <f t="shared" si="18"/>
        <v>1573</v>
      </c>
      <c r="Q28" s="30">
        <f t="shared" si="19"/>
        <v>116</v>
      </c>
      <c r="R28" s="23">
        <v>30</v>
      </c>
      <c r="S28" s="23">
        <f>33-2</f>
        <v>31</v>
      </c>
      <c r="T28" s="23">
        <v>31</v>
      </c>
      <c r="U28" s="23">
        <f>SUM(R28:T28)</f>
        <v>92</v>
      </c>
      <c r="V28" s="23"/>
      <c r="W28" s="23">
        <v>24</v>
      </c>
    </row>
    <row r="29" spans="1:23" ht="16.5" customHeight="1">
      <c r="A29" s="6"/>
      <c r="B29" s="37" t="s">
        <v>41</v>
      </c>
      <c r="C29" s="53"/>
      <c r="D29" s="38"/>
      <c r="E29" s="39">
        <f t="shared" si="10"/>
        <v>364</v>
      </c>
      <c r="F29" s="40">
        <v>185</v>
      </c>
      <c r="G29" s="41">
        <v>179</v>
      </c>
      <c r="H29" s="39">
        <f t="shared" si="11"/>
        <v>398</v>
      </c>
      <c r="I29" s="40">
        <v>208</v>
      </c>
      <c r="J29" s="41">
        <v>190</v>
      </c>
      <c r="K29" s="39">
        <f t="shared" si="12"/>
        <v>440</v>
      </c>
      <c r="L29" s="40">
        <v>230</v>
      </c>
      <c r="M29" s="40">
        <v>210</v>
      </c>
      <c r="N29" s="41">
        <f t="shared" si="13"/>
        <v>1202</v>
      </c>
      <c r="O29" s="40">
        <f t="shared" si="14"/>
        <v>623</v>
      </c>
      <c r="P29" s="42">
        <f t="shared" si="18"/>
        <v>579</v>
      </c>
      <c r="Q29" s="43">
        <f t="shared" si="19"/>
        <v>63</v>
      </c>
      <c r="R29" s="40">
        <v>14</v>
      </c>
      <c r="S29" s="40">
        <v>13</v>
      </c>
      <c r="T29" s="40">
        <v>14</v>
      </c>
      <c r="U29" s="41">
        <f t="shared" si="20"/>
        <v>41</v>
      </c>
      <c r="V29" s="40"/>
      <c r="W29" s="40">
        <v>22</v>
      </c>
    </row>
    <row r="30" spans="1:23" ht="16.5" customHeight="1">
      <c r="A30" s="6"/>
      <c r="B30" s="34" t="s">
        <v>42</v>
      </c>
      <c r="C30" s="52"/>
      <c r="D30" s="36"/>
      <c r="E30" s="33">
        <f t="shared" si="10"/>
        <v>504</v>
      </c>
      <c r="F30" s="23">
        <v>274</v>
      </c>
      <c r="G30" s="31">
        <v>230</v>
      </c>
      <c r="H30" s="33">
        <f t="shared" si="11"/>
        <v>529</v>
      </c>
      <c r="I30" s="23">
        <v>276</v>
      </c>
      <c r="J30" s="31">
        <v>253</v>
      </c>
      <c r="K30" s="33">
        <f t="shared" si="12"/>
        <v>522</v>
      </c>
      <c r="L30" s="23">
        <v>265</v>
      </c>
      <c r="M30" s="23">
        <v>257</v>
      </c>
      <c r="N30" s="31">
        <f t="shared" si="13"/>
        <v>1555</v>
      </c>
      <c r="O30" s="23">
        <f t="shared" si="14"/>
        <v>815</v>
      </c>
      <c r="P30" s="23">
        <f t="shared" si="18"/>
        <v>740</v>
      </c>
      <c r="Q30" s="30">
        <f t="shared" si="19"/>
        <v>61</v>
      </c>
      <c r="R30" s="23">
        <v>15</v>
      </c>
      <c r="S30" s="23">
        <v>16</v>
      </c>
      <c r="T30" s="23">
        <v>16</v>
      </c>
      <c r="U30" s="23">
        <f t="shared" si="20"/>
        <v>47</v>
      </c>
      <c r="V30" s="23"/>
      <c r="W30" s="23">
        <v>14</v>
      </c>
    </row>
    <row r="31" spans="1:23" ht="16.5" customHeight="1">
      <c r="A31" s="6"/>
      <c r="B31" s="34" t="s">
        <v>43</v>
      </c>
      <c r="C31" s="52"/>
      <c r="D31" s="36"/>
      <c r="E31" s="33">
        <f t="shared" si="10"/>
        <v>403</v>
      </c>
      <c r="F31" s="23">
        <v>209</v>
      </c>
      <c r="G31" s="31">
        <v>194</v>
      </c>
      <c r="H31" s="33">
        <f t="shared" si="11"/>
        <v>446</v>
      </c>
      <c r="I31" s="23">
        <v>223</v>
      </c>
      <c r="J31" s="31">
        <v>223</v>
      </c>
      <c r="K31" s="33">
        <f t="shared" si="12"/>
        <v>435</v>
      </c>
      <c r="L31" s="23">
        <v>228</v>
      </c>
      <c r="M31" s="23">
        <v>207</v>
      </c>
      <c r="N31" s="31">
        <f t="shared" si="13"/>
        <v>1284</v>
      </c>
      <c r="O31" s="23">
        <f t="shared" si="14"/>
        <v>660</v>
      </c>
      <c r="P31" s="23">
        <f t="shared" si="18"/>
        <v>624</v>
      </c>
      <c r="Q31" s="30">
        <f t="shared" si="19"/>
        <v>57</v>
      </c>
      <c r="R31" s="23">
        <v>13</v>
      </c>
      <c r="S31" s="23">
        <v>15</v>
      </c>
      <c r="T31" s="23">
        <v>14</v>
      </c>
      <c r="U31" s="23">
        <f t="shared" si="20"/>
        <v>42</v>
      </c>
      <c r="V31" s="23"/>
      <c r="W31" s="23">
        <v>15</v>
      </c>
    </row>
    <row r="32" spans="1:23" ht="16.5" customHeight="1">
      <c r="A32" s="6"/>
      <c r="B32" s="34" t="s">
        <v>44</v>
      </c>
      <c r="C32" s="52"/>
      <c r="D32" s="36"/>
      <c r="E32" s="33">
        <f t="shared" si="10"/>
        <v>458</v>
      </c>
      <c r="F32" s="23">
        <v>243</v>
      </c>
      <c r="G32" s="31">
        <v>215</v>
      </c>
      <c r="H32" s="33">
        <f t="shared" si="11"/>
        <v>454</v>
      </c>
      <c r="I32" s="23">
        <v>236</v>
      </c>
      <c r="J32" s="31">
        <v>218</v>
      </c>
      <c r="K32" s="33">
        <f t="shared" si="12"/>
        <v>442</v>
      </c>
      <c r="L32" s="23">
        <v>230</v>
      </c>
      <c r="M32" s="23">
        <v>212</v>
      </c>
      <c r="N32" s="31">
        <f t="shared" si="13"/>
        <v>1354</v>
      </c>
      <c r="O32" s="23">
        <f t="shared" si="14"/>
        <v>709</v>
      </c>
      <c r="P32" s="23">
        <f t="shared" si="18"/>
        <v>645</v>
      </c>
      <c r="Q32" s="30">
        <f t="shared" si="19"/>
        <v>50</v>
      </c>
      <c r="R32" s="23">
        <v>13</v>
      </c>
      <c r="S32" s="23">
        <v>13</v>
      </c>
      <c r="T32" s="23">
        <v>13</v>
      </c>
      <c r="U32" s="23">
        <f t="shared" si="20"/>
        <v>39</v>
      </c>
      <c r="V32" s="23"/>
      <c r="W32" s="23">
        <v>11</v>
      </c>
    </row>
    <row r="33" spans="1:23" ht="16.5" customHeight="1">
      <c r="A33" s="6"/>
      <c r="B33" s="34" t="s">
        <v>45</v>
      </c>
      <c r="C33" s="6"/>
      <c r="D33" s="36"/>
      <c r="E33" s="33">
        <f t="shared" si="10"/>
        <v>213</v>
      </c>
      <c r="F33" s="23">
        <v>98</v>
      </c>
      <c r="G33" s="31">
        <v>115</v>
      </c>
      <c r="H33" s="33">
        <f t="shared" si="11"/>
        <v>234</v>
      </c>
      <c r="I33" s="23">
        <v>113</v>
      </c>
      <c r="J33" s="31">
        <v>121</v>
      </c>
      <c r="K33" s="33">
        <f t="shared" si="12"/>
        <v>257</v>
      </c>
      <c r="L33" s="23">
        <v>122</v>
      </c>
      <c r="M33" s="23">
        <v>135</v>
      </c>
      <c r="N33" s="31">
        <f t="shared" si="13"/>
        <v>704</v>
      </c>
      <c r="O33" s="23">
        <f t="shared" si="14"/>
        <v>333</v>
      </c>
      <c r="P33" s="23">
        <f t="shared" si="18"/>
        <v>371</v>
      </c>
      <c r="Q33" s="30">
        <f t="shared" si="19"/>
        <v>26</v>
      </c>
      <c r="R33" s="23">
        <v>6</v>
      </c>
      <c r="S33" s="23">
        <v>7</v>
      </c>
      <c r="T33" s="23">
        <v>7</v>
      </c>
      <c r="U33" s="23">
        <f t="shared" si="20"/>
        <v>20</v>
      </c>
      <c r="V33" s="23"/>
      <c r="W33" s="23">
        <v>6</v>
      </c>
    </row>
    <row r="34" spans="1:23" ht="16.5" customHeight="1">
      <c r="A34" s="6"/>
      <c r="B34" s="37" t="s">
        <v>46</v>
      </c>
      <c r="C34" s="10"/>
      <c r="D34" s="38"/>
      <c r="E34" s="39">
        <f t="shared" si="10"/>
        <v>578</v>
      </c>
      <c r="F34" s="40">
        <v>295</v>
      </c>
      <c r="G34" s="41">
        <v>283</v>
      </c>
      <c r="H34" s="39">
        <f t="shared" si="11"/>
        <v>613</v>
      </c>
      <c r="I34" s="40">
        <v>314</v>
      </c>
      <c r="J34" s="41">
        <v>299</v>
      </c>
      <c r="K34" s="39">
        <f t="shared" si="12"/>
        <v>576</v>
      </c>
      <c r="L34" s="40">
        <v>294</v>
      </c>
      <c r="M34" s="40">
        <v>282</v>
      </c>
      <c r="N34" s="41">
        <f t="shared" si="13"/>
        <v>1767</v>
      </c>
      <c r="O34" s="40">
        <f t="shared" si="14"/>
        <v>903</v>
      </c>
      <c r="P34" s="42">
        <f t="shared" si="18"/>
        <v>864</v>
      </c>
      <c r="Q34" s="43">
        <f t="shared" si="19"/>
        <v>75</v>
      </c>
      <c r="R34" s="40">
        <v>17</v>
      </c>
      <c r="S34" s="40">
        <v>18</v>
      </c>
      <c r="T34" s="40">
        <v>18</v>
      </c>
      <c r="U34" s="41">
        <f t="shared" si="20"/>
        <v>53</v>
      </c>
      <c r="V34" s="40"/>
      <c r="W34" s="40">
        <v>22</v>
      </c>
    </row>
    <row r="35" spans="1:23" ht="16.5" customHeight="1">
      <c r="A35" s="6"/>
      <c r="B35" s="34" t="s">
        <v>47</v>
      </c>
      <c r="C35" s="6"/>
      <c r="D35" s="36"/>
      <c r="E35" s="33">
        <f t="shared" si="10"/>
        <v>143</v>
      </c>
      <c r="F35" s="23">
        <v>75</v>
      </c>
      <c r="G35" s="31">
        <v>68</v>
      </c>
      <c r="H35" s="33">
        <f t="shared" si="11"/>
        <v>152</v>
      </c>
      <c r="I35" s="23">
        <v>73</v>
      </c>
      <c r="J35" s="31">
        <v>79</v>
      </c>
      <c r="K35" s="33">
        <f t="shared" si="12"/>
        <v>177</v>
      </c>
      <c r="L35" s="23">
        <v>91</v>
      </c>
      <c r="M35" s="23">
        <v>86</v>
      </c>
      <c r="N35" s="31">
        <f t="shared" si="13"/>
        <v>472</v>
      </c>
      <c r="O35" s="23">
        <f t="shared" si="14"/>
        <v>239</v>
      </c>
      <c r="P35" s="23">
        <f t="shared" si="18"/>
        <v>233</v>
      </c>
      <c r="Q35" s="30">
        <f t="shared" si="19"/>
        <v>25</v>
      </c>
      <c r="R35" s="23">
        <v>7</v>
      </c>
      <c r="S35" s="23">
        <v>6</v>
      </c>
      <c r="T35" s="23">
        <v>6</v>
      </c>
      <c r="U35" s="23">
        <f t="shared" si="20"/>
        <v>19</v>
      </c>
      <c r="V35" s="23"/>
      <c r="W35" s="23">
        <v>6</v>
      </c>
    </row>
    <row r="36" spans="1:23" ht="16.5" customHeight="1">
      <c r="A36" s="6"/>
      <c r="B36" s="34" t="s">
        <v>48</v>
      </c>
      <c r="C36" s="6"/>
      <c r="D36" s="36"/>
      <c r="E36" s="33">
        <f t="shared" si="10"/>
        <v>322</v>
      </c>
      <c r="F36" s="23">
        <v>161</v>
      </c>
      <c r="G36" s="31">
        <v>161</v>
      </c>
      <c r="H36" s="33">
        <f t="shared" si="11"/>
        <v>348</v>
      </c>
      <c r="I36" s="23">
        <v>173</v>
      </c>
      <c r="J36" s="31">
        <v>175</v>
      </c>
      <c r="K36" s="33">
        <f t="shared" si="12"/>
        <v>294</v>
      </c>
      <c r="L36" s="23">
        <v>156</v>
      </c>
      <c r="M36" s="23">
        <v>138</v>
      </c>
      <c r="N36" s="31">
        <f t="shared" si="13"/>
        <v>964</v>
      </c>
      <c r="O36" s="23">
        <f t="shared" si="14"/>
        <v>490</v>
      </c>
      <c r="P36" s="23">
        <f t="shared" si="18"/>
        <v>474</v>
      </c>
      <c r="Q36" s="30">
        <f t="shared" si="19"/>
        <v>40</v>
      </c>
      <c r="R36" s="23">
        <v>10</v>
      </c>
      <c r="S36" s="23">
        <v>11</v>
      </c>
      <c r="T36" s="23">
        <v>10</v>
      </c>
      <c r="U36" s="23">
        <f t="shared" si="20"/>
        <v>31</v>
      </c>
      <c r="V36" s="23"/>
      <c r="W36" s="23">
        <v>9</v>
      </c>
    </row>
    <row r="37" spans="1:23" ht="16.5" customHeight="1">
      <c r="A37" s="6"/>
      <c r="B37" s="34" t="s">
        <v>49</v>
      </c>
      <c r="C37" s="6"/>
      <c r="D37" s="36"/>
      <c r="E37" s="33">
        <f t="shared" si="10"/>
        <v>555</v>
      </c>
      <c r="F37" s="23">
        <v>276</v>
      </c>
      <c r="G37" s="31">
        <v>279</v>
      </c>
      <c r="H37" s="33">
        <f t="shared" si="11"/>
        <v>553</v>
      </c>
      <c r="I37" s="23">
        <v>278</v>
      </c>
      <c r="J37" s="31">
        <v>275</v>
      </c>
      <c r="K37" s="33">
        <f t="shared" si="12"/>
        <v>569</v>
      </c>
      <c r="L37" s="23">
        <v>294</v>
      </c>
      <c r="M37" s="23">
        <v>275</v>
      </c>
      <c r="N37" s="31">
        <f t="shared" si="13"/>
        <v>1677</v>
      </c>
      <c r="O37" s="23">
        <f t="shared" si="14"/>
        <v>848</v>
      </c>
      <c r="P37" s="23">
        <f t="shared" si="18"/>
        <v>829</v>
      </c>
      <c r="Q37" s="30">
        <f t="shared" si="19"/>
        <v>70</v>
      </c>
      <c r="R37" s="23">
        <v>15</v>
      </c>
      <c r="S37" s="23">
        <v>16</v>
      </c>
      <c r="T37" s="23">
        <v>17</v>
      </c>
      <c r="U37" s="23">
        <f t="shared" si="20"/>
        <v>48</v>
      </c>
      <c r="V37" s="23"/>
      <c r="W37" s="23">
        <v>22</v>
      </c>
    </row>
    <row r="38" spans="1:23" ht="16.5" customHeight="1">
      <c r="A38" s="6"/>
      <c r="B38" s="34" t="s">
        <v>50</v>
      </c>
      <c r="C38" s="6"/>
      <c r="D38" s="36"/>
      <c r="E38" s="33">
        <f t="shared" si="10"/>
        <v>970</v>
      </c>
      <c r="F38" s="23">
        <v>498</v>
      </c>
      <c r="G38" s="31">
        <v>472</v>
      </c>
      <c r="H38" s="33">
        <f t="shared" si="11"/>
        <v>1039</v>
      </c>
      <c r="I38" s="23">
        <v>520</v>
      </c>
      <c r="J38" s="31">
        <v>519</v>
      </c>
      <c r="K38" s="33">
        <f t="shared" si="12"/>
        <v>993</v>
      </c>
      <c r="L38" s="23">
        <v>505</v>
      </c>
      <c r="M38" s="23">
        <v>488</v>
      </c>
      <c r="N38" s="31">
        <f t="shared" si="13"/>
        <v>3002</v>
      </c>
      <c r="O38" s="23">
        <f t="shared" si="14"/>
        <v>1523</v>
      </c>
      <c r="P38" s="23">
        <f t="shared" si="18"/>
        <v>1479</v>
      </c>
      <c r="Q38" s="30">
        <f t="shared" si="19"/>
        <v>104</v>
      </c>
      <c r="R38" s="23">
        <v>26</v>
      </c>
      <c r="S38" s="23">
        <v>27</v>
      </c>
      <c r="T38" s="23">
        <v>26</v>
      </c>
      <c r="U38" s="23">
        <f t="shared" si="20"/>
        <v>79</v>
      </c>
      <c r="V38" s="23"/>
      <c r="W38" s="23">
        <v>25</v>
      </c>
    </row>
    <row r="39" spans="1:23" ht="16.5" customHeight="1">
      <c r="A39" s="6"/>
      <c r="B39" s="37" t="s">
        <v>51</v>
      </c>
      <c r="C39" s="10"/>
      <c r="D39" s="38"/>
      <c r="E39" s="39">
        <f t="shared" si="10"/>
        <v>1146</v>
      </c>
      <c r="F39" s="40">
        <v>580</v>
      </c>
      <c r="G39" s="41">
        <v>566</v>
      </c>
      <c r="H39" s="39">
        <f t="shared" si="11"/>
        <v>1294</v>
      </c>
      <c r="I39" s="40">
        <v>664</v>
      </c>
      <c r="J39" s="41">
        <v>630</v>
      </c>
      <c r="K39" s="39">
        <f t="shared" si="12"/>
        <v>1253</v>
      </c>
      <c r="L39" s="40">
        <v>654</v>
      </c>
      <c r="M39" s="40">
        <v>599</v>
      </c>
      <c r="N39" s="41">
        <f t="shared" si="13"/>
        <v>3693</v>
      </c>
      <c r="O39" s="40">
        <f t="shared" si="14"/>
        <v>1898</v>
      </c>
      <c r="P39" s="42">
        <f t="shared" si="18"/>
        <v>1795</v>
      </c>
      <c r="Q39" s="43">
        <f t="shared" si="19"/>
        <v>132</v>
      </c>
      <c r="R39" s="40">
        <v>34</v>
      </c>
      <c r="S39" s="40">
        <v>35</v>
      </c>
      <c r="T39" s="40">
        <v>33</v>
      </c>
      <c r="U39" s="41">
        <f t="shared" si="20"/>
        <v>102</v>
      </c>
      <c r="V39" s="40"/>
      <c r="W39" s="40">
        <v>30</v>
      </c>
    </row>
    <row r="40" spans="1:23" ht="16.5" customHeight="1">
      <c r="A40" s="6"/>
      <c r="B40" s="34" t="s">
        <v>52</v>
      </c>
      <c r="C40" s="6"/>
      <c r="D40" s="36"/>
      <c r="E40" s="33">
        <f t="shared" si="10"/>
        <v>1021</v>
      </c>
      <c r="F40" s="23">
        <v>519</v>
      </c>
      <c r="G40" s="31">
        <v>502</v>
      </c>
      <c r="H40" s="33">
        <f t="shared" si="11"/>
        <v>1074</v>
      </c>
      <c r="I40" s="23">
        <v>541</v>
      </c>
      <c r="J40" s="31">
        <v>533</v>
      </c>
      <c r="K40" s="33">
        <f t="shared" si="12"/>
        <v>1005</v>
      </c>
      <c r="L40" s="23">
        <v>528</v>
      </c>
      <c r="M40" s="23">
        <v>477</v>
      </c>
      <c r="N40" s="31">
        <f t="shared" si="13"/>
        <v>3100</v>
      </c>
      <c r="O40" s="23">
        <f t="shared" si="14"/>
        <v>1588</v>
      </c>
      <c r="P40" s="23">
        <f t="shared" si="18"/>
        <v>1512</v>
      </c>
      <c r="Q40" s="30">
        <f t="shared" si="19"/>
        <v>104</v>
      </c>
      <c r="R40" s="23">
        <v>27</v>
      </c>
      <c r="S40" s="23">
        <v>29</v>
      </c>
      <c r="T40" s="23">
        <v>26</v>
      </c>
      <c r="U40" s="23">
        <f t="shared" si="20"/>
        <v>82</v>
      </c>
      <c r="V40" s="23"/>
      <c r="W40" s="23">
        <v>22</v>
      </c>
    </row>
    <row r="41" spans="1:23" ht="16.5" customHeight="1">
      <c r="A41" s="6"/>
      <c r="B41" s="34" t="s">
        <v>53</v>
      </c>
      <c r="C41" s="6"/>
      <c r="D41" s="36"/>
      <c r="E41" s="33">
        <f t="shared" si="10"/>
        <v>892</v>
      </c>
      <c r="F41" s="23">
        <v>453</v>
      </c>
      <c r="G41" s="31">
        <v>439</v>
      </c>
      <c r="H41" s="33">
        <f t="shared" si="11"/>
        <v>904</v>
      </c>
      <c r="I41" s="23">
        <v>463</v>
      </c>
      <c r="J41" s="31">
        <v>441</v>
      </c>
      <c r="K41" s="33">
        <f t="shared" si="12"/>
        <v>863</v>
      </c>
      <c r="L41" s="23">
        <v>426</v>
      </c>
      <c r="M41" s="23">
        <v>437</v>
      </c>
      <c r="N41" s="31">
        <f t="shared" si="13"/>
        <v>2659</v>
      </c>
      <c r="O41" s="23">
        <f t="shared" si="14"/>
        <v>1342</v>
      </c>
      <c r="P41" s="23">
        <f t="shared" si="18"/>
        <v>1317</v>
      </c>
      <c r="Q41" s="30">
        <f t="shared" si="19"/>
        <v>99</v>
      </c>
      <c r="R41" s="23">
        <v>25</v>
      </c>
      <c r="S41" s="23">
        <v>25</v>
      </c>
      <c r="T41" s="23">
        <v>24</v>
      </c>
      <c r="U41" s="23">
        <f t="shared" si="20"/>
        <v>74</v>
      </c>
      <c r="V41" s="23"/>
      <c r="W41" s="23">
        <v>25</v>
      </c>
    </row>
    <row r="42" spans="1:23" ht="16.5" customHeight="1">
      <c r="A42" s="6"/>
      <c r="B42" s="34" t="s">
        <v>54</v>
      </c>
      <c r="C42" s="6"/>
      <c r="D42" s="36"/>
      <c r="E42" s="33">
        <f t="shared" si="10"/>
        <v>704</v>
      </c>
      <c r="F42" s="23">
        <v>348</v>
      </c>
      <c r="G42" s="31">
        <v>356</v>
      </c>
      <c r="H42" s="33">
        <f t="shared" si="11"/>
        <v>692</v>
      </c>
      <c r="I42" s="23">
        <v>375</v>
      </c>
      <c r="J42" s="31">
        <v>317</v>
      </c>
      <c r="K42" s="33">
        <f t="shared" si="12"/>
        <v>750</v>
      </c>
      <c r="L42" s="23">
        <v>368</v>
      </c>
      <c r="M42" s="23">
        <v>382</v>
      </c>
      <c r="N42" s="31">
        <f t="shared" si="13"/>
        <v>2146</v>
      </c>
      <c r="O42" s="23">
        <f t="shared" si="14"/>
        <v>1091</v>
      </c>
      <c r="P42" s="23">
        <f t="shared" si="18"/>
        <v>1055</v>
      </c>
      <c r="Q42" s="30">
        <f t="shared" si="19"/>
        <v>72</v>
      </c>
      <c r="R42" s="23">
        <v>19</v>
      </c>
      <c r="S42" s="23">
        <v>18</v>
      </c>
      <c r="T42" s="23">
        <v>19</v>
      </c>
      <c r="U42" s="23">
        <f t="shared" si="20"/>
        <v>56</v>
      </c>
      <c r="V42" s="23"/>
      <c r="W42" s="23">
        <v>16</v>
      </c>
    </row>
    <row r="43" spans="1:23" ht="16.5" customHeight="1">
      <c r="A43" s="6"/>
      <c r="B43" s="67" t="s">
        <v>79</v>
      </c>
      <c r="C43" s="67"/>
      <c r="D43" s="36"/>
      <c r="E43" s="33">
        <f t="shared" si="10"/>
        <v>581</v>
      </c>
      <c r="F43" s="20">
        <v>297</v>
      </c>
      <c r="G43" s="54">
        <v>284</v>
      </c>
      <c r="H43" s="33">
        <f t="shared" si="11"/>
        <v>565</v>
      </c>
      <c r="I43" s="20">
        <v>311</v>
      </c>
      <c r="J43" s="54">
        <v>254</v>
      </c>
      <c r="K43" s="33">
        <f t="shared" si="12"/>
        <v>583</v>
      </c>
      <c r="L43" s="20">
        <v>291</v>
      </c>
      <c r="M43" s="20">
        <v>292</v>
      </c>
      <c r="N43" s="31">
        <f t="shared" si="13"/>
        <v>1729</v>
      </c>
      <c r="O43" s="23">
        <f t="shared" si="14"/>
        <v>899</v>
      </c>
      <c r="P43" s="47">
        <f t="shared" si="18"/>
        <v>830</v>
      </c>
      <c r="Q43" s="30">
        <f t="shared" si="19"/>
        <v>72</v>
      </c>
      <c r="R43" s="20">
        <v>16</v>
      </c>
      <c r="S43" s="20">
        <v>17</v>
      </c>
      <c r="T43" s="20">
        <v>17</v>
      </c>
      <c r="U43" s="23">
        <f t="shared" si="20"/>
        <v>50</v>
      </c>
      <c r="V43" s="20"/>
      <c r="W43" s="20">
        <v>22</v>
      </c>
    </row>
    <row r="44" spans="2:23" ht="16.5" customHeight="1">
      <c r="B44" s="55" t="s">
        <v>74</v>
      </c>
      <c r="C44" s="55"/>
      <c r="D44" s="38"/>
      <c r="E44" s="39">
        <f t="shared" si="10"/>
        <v>680</v>
      </c>
      <c r="F44" s="9">
        <v>338</v>
      </c>
      <c r="G44" s="56">
        <v>342</v>
      </c>
      <c r="H44" s="39">
        <f t="shared" si="11"/>
        <v>643</v>
      </c>
      <c r="I44" s="9">
        <v>335</v>
      </c>
      <c r="J44" s="56">
        <v>308</v>
      </c>
      <c r="K44" s="41">
        <f t="shared" si="12"/>
        <v>591</v>
      </c>
      <c r="L44" s="9">
        <v>289</v>
      </c>
      <c r="M44" s="9">
        <v>302</v>
      </c>
      <c r="N44" s="41">
        <f t="shared" si="13"/>
        <v>1914</v>
      </c>
      <c r="O44" s="40">
        <f t="shared" si="14"/>
        <v>962</v>
      </c>
      <c r="P44" s="42">
        <f t="shared" si="18"/>
        <v>952</v>
      </c>
      <c r="Q44" s="43">
        <f t="shared" si="19"/>
        <v>63</v>
      </c>
      <c r="R44" s="9">
        <v>17</v>
      </c>
      <c r="S44" s="9">
        <v>17</v>
      </c>
      <c r="T44" s="9">
        <v>16</v>
      </c>
      <c r="U44" s="41">
        <f t="shared" si="20"/>
        <v>50</v>
      </c>
      <c r="V44" s="9"/>
      <c r="W44" s="9">
        <v>13</v>
      </c>
    </row>
    <row r="45" spans="2:23" ht="16.5" customHeight="1">
      <c r="B45" s="57" t="s">
        <v>80</v>
      </c>
      <c r="C45" s="57"/>
      <c r="D45" s="36"/>
      <c r="E45" s="33">
        <f t="shared" si="10"/>
        <v>243</v>
      </c>
      <c r="F45" s="20">
        <v>130</v>
      </c>
      <c r="G45" s="54">
        <v>113</v>
      </c>
      <c r="H45" s="33">
        <f t="shared" si="11"/>
        <v>268</v>
      </c>
      <c r="I45" s="20">
        <v>131</v>
      </c>
      <c r="J45" s="54">
        <v>137</v>
      </c>
      <c r="K45" s="33">
        <f t="shared" si="12"/>
        <v>245</v>
      </c>
      <c r="L45" s="20">
        <v>126</v>
      </c>
      <c r="M45" s="20">
        <v>119</v>
      </c>
      <c r="N45" s="31">
        <f t="shared" si="13"/>
        <v>756</v>
      </c>
      <c r="O45" s="23">
        <f t="shared" si="14"/>
        <v>387</v>
      </c>
      <c r="P45" s="23">
        <f t="shared" si="18"/>
        <v>369</v>
      </c>
      <c r="Q45" s="30">
        <f t="shared" si="19"/>
        <v>26</v>
      </c>
      <c r="R45" s="20">
        <v>7</v>
      </c>
      <c r="S45" s="20">
        <v>7</v>
      </c>
      <c r="T45" s="20">
        <v>6</v>
      </c>
      <c r="U45" s="23">
        <f t="shared" si="20"/>
        <v>20</v>
      </c>
      <c r="V45" s="20"/>
      <c r="W45" s="20">
        <v>6</v>
      </c>
    </row>
    <row r="46" spans="2:23" ht="16.5" customHeight="1">
      <c r="B46" s="57" t="s">
        <v>75</v>
      </c>
      <c r="C46" s="57"/>
      <c r="D46" s="36"/>
      <c r="E46" s="33">
        <f t="shared" si="10"/>
        <v>232</v>
      </c>
      <c r="F46" s="20">
        <v>116</v>
      </c>
      <c r="G46" s="54">
        <v>116</v>
      </c>
      <c r="H46" s="33">
        <f t="shared" si="11"/>
        <v>225</v>
      </c>
      <c r="I46" s="20">
        <v>100</v>
      </c>
      <c r="J46" s="54">
        <v>125</v>
      </c>
      <c r="K46" s="33">
        <f t="shared" si="12"/>
        <v>231</v>
      </c>
      <c r="L46" s="20">
        <v>116</v>
      </c>
      <c r="M46" s="20">
        <v>115</v>
      </c>
      <c r="N46" s="31">
        <f t="shared" si="13"/>
        <v>688</v>
      </c>
      <c r="O46" s="23">
        <f t="shared" si="14"/>
        <v>332</v>
      </c>
      <c r="P46" s="23">
        <f t="shared" si="18"/>
        <v>356</v>
      </c>
      <c r="Q46" s="30">
        <f t="shared" si="19"/>
        <v>27</v>
      </c>
      <c r="R46" s="20">
        <v>7</v>
      </c>
      <c r="S46" s="20">
        <v>7</v>
      </c>
      <c r="T46" s="20">
        <v>7</v>
      </c>
      <c r="U46" s="23">
        <f t="shared" si="20"/>
        <v>21</v>
      </c>
      <c r="V46" s="20"/>
      <c r="W46" s="20">
        <v>6</v>
      </c>
    </row>
    <row r="47" spans="2:23" ht="16.5" customHeight="1">
      <c r="B47" s="57" t="s">
        <v>76</v>
      </c>
      <c r="C47" s="57"/>
      <c r="D47" s="36"/>
      <c r="E47" s="33">
        <f t="shared" si="10"/>
        <v>288</v>
      </c>
      <c r="F47" s="20">
        <v>158</v>
      </c>
      <c r="G47" s="54">
        <v>130</v>
      </c>
      <c r="H47" s="33">
        <f t="shared" si="11"/>
        <v>307</v>
      </c>
      <c r="I47" s="20">
        <v>169</v>
      </c>
      <c r="J47" s="54">
        <v>138</v>
      </c>
      <c r="K47" s="33">
        <f t="shared" si="12"/>
        <v>289</v>
      </c>
      <c r="L47" s="20">
        <v>150</v>
      </c>
      <c r="M47" s="20">
        <v>139</v>
      </c>
      <c r="N47" s="31">
        <f t="shared" si="13"/>
        <v>884</v>
      </c>
      <c r="O47" s="23">
        <f t="shared" si="14"/>
        <v>477</v>
      </c>
      <c r="P47" s="23">
        <f t="shared" si="18"/>
        <v>407</v>
      </c>
      <c r="Q47" s="30">
        <f t="shared" si="19"/>
        <v>49</v>
      </c>
      <c r="R47" s="20">
        <v>12</v>
      </c>
      <c r="S47" s="20">
        <v>12</v>
      </c>
      <c r="T47" s="20">
        <v>12</v>
      </c>
      <c r="U47" s="23">
        <f t="shared" si="20"/>
        <v>36</v>
      </c>
      <c r="V47" s="20"/>
      <c r="W47" s="20">
        <v>13</v>
      </c>
    </row>
    <row r="48" spans="2:23" ht="16.5" customHeight="1">
      <c r="B48" s="57" t="s">
        <v>77</v>
      </c>
      <c r="C48" s="57"/>
      <c r="D48" s="36"/>
      <c r="E48" s="33">
        <f t="shared" si="10"/>
        <v>419</v>
      </c>
      <c r="F48" s="20">
        <v>198</v>
      </c>
      <c r="G48" s="54">
        <v>221</v>
      </c>
      <c r="H48" s="33">
        <f t="shared" si="11"/>
        <v>442</v>
      </c>
      <c r="I48" s="20">
        <v>218</v>
      </c>
      <c r="J48" s="54">
        <v>224</v>
      </c>
      <c r="K48" s="33">
        <f t="shared" si="12"/>
        <v>408</v>
      </c>
      <c r="L48" s="20">
        <v>214</v>
      </c>
      <c r="M48" s="20">
        <v>194</v>
      </c>
      <c r="N48" s="31">
        <f t="shared" si="13"/>
        <v>1269</v>
      </c>
      <c r="O48" s="23">
        <f t="shared" si="14"/>
        <v>630</v>
      </c>
      <c r="P48" s="23">
        <f t="shared" si="18"/>
        <v>639</v>
      </c>
      <c r="Q48" s="30">
        <f t="shared" si="19"/>
        <v>62</v>
      </c>
      <c r="R48" s="20">
        <v>14</v>
      </c>
      <c r="S48" s="20">
        <v>14</v>
      </c>
      <c r="T48" s="20">
        <v>14</v>
      </c>
      <c r="U48" s="23">
        <f t="shared" si="20"/>
        <v>42</v>
      </c>
      <c r="V48" s="20"/>
      <c r="W48" s="20">
        <v>20</v>
      </c>
    </row>
    <row r="49" spans="1:23" ht="16.5" customHeight="1">
      <c r="A49" s="10"/>
      <c r="B49" s="55" t="s">
        <v>81</v>
      </c>
      <c r="C49" s="55"/>
      <c r="D49" s="38"/>
      <c r="E49" s="39">
        <f t="shared" si="10"/>
        <v>277</v>
      </c>
      <c r="F49" s="9">
        <v>129</v>
      </c>
      <c r="G49" s="56">
        <v>148</v>
      </c>
      <c r="H49" s="39">
        <f t="shared" si="11"/>
        <v>281</v>
      </c>
      <c r="I49" s="9">
        <v>143</v>
      </c>
      <c r="J49" s="56">
        <v>138</v>
      </c>
      <c r="K49" s="39">
        <f t="shared" si="12"/>
        <v>299</v>
      </c>
      <c r="L49" s="9">
        <v>152</v>
      </c>
      <c r="M49" s="9">
        <v>147</v>
      </c>
      <c r="N49" s="41">
        <f t="shared" si="13"/>
        <v>857</v>
      </c>
      <c r="O49" s="40">
        <f t="shared" si="14"/>
        <v>424</v>
      </c>
      <c r="P49" s="40">
        <f t="shared" si="18"/>
        <v>433</v>
      </c>
      <c r="Q49" s="58">
        <f t="shared" si="19"/>
        <v>36</v>
      </c>
      <c r="R49" s="9">
        <v>9</v>
      </c>
      <c r="S49" s="9">
        <v>8</v>
      </c>
      <c r="T49" s="9">
        <v>9</v>
      </c>
      <c r="U49" s="40">
        <f t="shared" si="20"/>
        <v>26</v>
      </c>
      <c r="V49" s="9"/>
      <c r="W49" s="9">
        <v>10</v>
      </c>
    </row>
    <row r="50" spans="1:23" ht="16.5" customHeight="1">
      <c r="A50" s="6"/>
      <c r="B50" s="34" t="s">
        <v>83</v>
      </c>
      <c r="C50" s="6"/>
      <c r="D50" s="36"/>
      <c r="E50" s="29">
        <f t="shared" si="10"/>
        <v>980</v>
      </c>
      <c r="F50" s="23">
        <v>490</v>
      </c>
      <c r="G50" s="31">
        <v>490</v>
      </c>
      <c r="H50" s="29">
        <f t="shared" si="11"/>
        <v>975</v>
      </c>
      <c r="I50" s="23">
        <v>481</v>
      </c>
      <c r="J50" s="31">
        <v>494</v>
      </c>
      <c r="K50" s="29">
        <f t="shared" si="12"/>
        <v>982</v>
      </c>
      <c r="L50" s="23">
        <v>509</v>
      </c>
      <c r="M50" s="23">
        <v>473</v>
      </c>
      <c r="N50" s="31">
        <f t="shared" si="13"/>
        <v>2937</v>
      </c>
      <c r="O50" s="23">
        <f t="shared" si="14"/>
        <v>1480</v>
      </c>
      <c r="P50" s="23">
        <f t="shared" si="18"/>
        <v>1457</v>
      </c>
      <c r="Q50" s="30">
        <f t="shared" si="19"/>
        <v>111</v>
      </c>
      <c r="R50" s="23">
        <v>27</v>
      </c>
      <c r="S50" s="23">
        <v>26</v>
      </c>
      <c r="T50" s="23">
        <v>25</v>
      </c>
      <c r="U50" s="23">
        <f t="shared" si="20"/>
        <v>78</v>
      </c>
      <c r="V50" s="23"/>
      <c r="W50" s="23">
        <v>33</v>
      </c>
    </row>
    <row r="51" spans="1:23" ht="16.5" customHeight="1">
      <c r="A51" s="6"/>
      <c r="B51" s="34" t="s">
        <v>85</v>
      </c>
      <c r="C51" s="6"/>
      <c r="D51" s="36"/>
      <c r="E51" s="29">
        <f t="shared" si="10"/>
        <v>550</v>
      </c>
      <c r="F51" s="23">
        <v>270</v>
      </c>
      <c r="G51" s="31">
        <v>280</v>
      </c>
      <c r="H51" s="29">
        <f t="shared" si="11"/>
        <v>580</v>
      </c>
      <c r="I51" s="23">
        <v>303</v>
      </c>
      <c r="J51" s="31">
        <v>277</v>
      </c>
      <c r="K51" s="29">
        <f t="shared" si="12"/>
        <v>567</v>
      </c>
      <c r="L51" s="23">
        <v>270</v>
      </c>
      <c r="M51" s="23">
        <v>297</v>
      </c>
      <c r="N51" s="31">
        <f t="shared" si="13"/>
        <v>1697</v>
      </c>
      <c r="O51" s="23">
        <f t="shared" si="14"/>
        <v>843</v>
      </c>
      <c r="P51" s="23">
        <f t="shared" si="18"/>
        <v>854</v>
      </c>
      <c r="Q51" s="30">
        <f t="shared" si="19"/>
        <v>68</v>
      </c>
      <c r="R51" s="23">
        <v>15</v>
      </c>
      <c r="S51" s="23">
        <v>17</v>
      </c>
      <c r="T51" s="23">
        <v>16</v>
      </c>
      <c r="U51" s="23">
        <f t="shared" si="20"/>
        <v>48</v>
      </c>
      <c r="V51" s="23"/>
      <c r="W51" s="23">
        <v>20</v>
      </c>
    </row>
    <row r="52" spans="2:23" ht="16.5" customHeight="1">
      <c r="B52" s="6"/>
      <c r="C52" s="6"/>
      <c r="D52" s="36"/>
      <c r="E52" s="36"/>
      <c r="F52" s="54"/>
      <c r="G52" s="54"/>
      <c r="H52" s="36"/>
      <c r="I52" s="54"/>
      <c r="J52" s="54"/>
      <c r="K52" s="36"/>
      <c r="L52" s="20"/>
      <c r="M52" s="20"/>
      <c r="N52" s="54"/>
      <c r="O52" s="54"/>
      <c r="P52" s="20"/>
      <c r="Q52" s="59"/>
      <c r="R52" s="54"/>
      <c r="S52" s="54"/>
      <c r="T52" s="54"/>
      <c r="U52" s="54"/>
      <c r="V52" s="20"/>
      <c r="W52" s="20"/>
    </row>
    <row r="53" spans="2:23" ht="16.5" customHeight="1">
      <c r="B53" s="34" t="s">
        <v>55</v>
      </c>
      <c r="C53" s="6"/>
      <c r="D53" s="36"/>
      <c r="E53" s="33">
        <f>SUM(E25:E51)+E17+E9</f>
        <v>37626</v>
      </c>
      <c r="F53" s="23">
        <f aca="true" t="shared" si="21" ref="F53:P53">SUM(F25:F51)+F17+F9</f>
        <v>19114</v>
      </c>
      <c r="G53" s="31">
        <f t="shared" si="21"/>
        <v>18512</v>
      </c>
      <c r="H53" s="33">
        <f t="shared" si="21"/>
        <v>38210</v>
      </c>
      <c r="I53" s="23">
        <f t="shared" si="21"/>
        <v>19571</v>
      </c>
      <c r="J53" s="31">
        <f t="shared" si="21"/>
        <v>18639</v>
      </c>
      <c r="K53" s="33">
        <f t="shared" si="21"/>
        <v>38052</v>
      </c>
      <c r="L53" s="23">
        <f t="shared" si="21"/>
        <v>19488</v>
      </c>
      <c r="M53" s="23">
        <f t="shared" si="21"/>
        <v>18564</v>
      </c>
      <c r="N53" s="31">
        <f t="shared" si="21"/>
        <v>113888</v>
      </c>
      <c r="O53" s="23">
        <f t="shared" si="21"/>
        <v>58173</v>
      </c>
      <c r="P53" s="23">
        <f t="shared" si="21"/>
        <v>55715</v>
      </c>
      <c r="Q53" s="46">
        <f>SUM(Q25:Q51)+Q9+Q17</f>
        <v>4177</v>
      </c>
      <c r="R53" s="23">
        <f aca="true" t="shared" si="22" ref="R53:W53">SUM(R25:R51)+R9+R17</f>
        <v>1129</v>
      </c>
      <c r="S53" s="23">
        <f t="shared" si="22"/>
        <v>1117</v>
      </c>
      <c r="T53" s="23">
        <f t="shared" si="22"/>
        <v>1108</v>
      </c>
      <c r="U53" s="23">
        <f t="shared" si="22"/>
        <v>3354</v>
      </c>
      <c r="V53" s="23">
        <f t="shared" si="22"/>
        <v>0</v>
      </c>
      <c r="W53" s="23">
        <f t="shared" si="22"/>
        <v>823</v>
      </c>
    </row>
    <row r="54" spans="2:22" ht="16.5" customHeight="1">
      <c r="B54" s="6"/>
      <c r="C54" s="6"/>
      <c r="D54" s="36"/>
      <c r="E54" s="36"/>
      <c r="F54" s="54"/>
      <c r="G54" s="54"/>
      <c r="H54" s="54"/>
      <c r="I54" s="54"/>
      <c r="J54" s="54"/>
      <c r="K54" s="36"/>
      <c r="L54" s="20"/>
      <c r="M54" s="20"/>
      <c r="N54" s="54"/>
      <c r="O54" s="54"/>
      <c r="P54" s="20"/>
      <c r="Q54" s="59"/>
      <c r="R54" s="54"/>
      <c r="S54" s="54"/>
      <c r="T54" s="54"/>
      <c r="U54" s="54"/>
      <c r="V54" s="54"/>
    </row>
    <row r="55" spans="2:23" ht="16.5" customHeight="1" hidden="1">
      <c r="B55" s="34" t="s">
        <v>56</v>
      </c>
      <c r="C55" s="6"/>
      <c r="D55" s="36"/>
      <c r="E55" s="33">
        <f>SUM(F55:G55)</f>
        <v>0</v>
      </c>
      <c r="F55" s="23"/>
      <c r="G55" s="23"/>
      <c r="H55" s="23">
        <f>SUM(I55:J55)</f>
        <v>0</v>
      </c>
      <c r="I55" s="23"/>
      <c r="J55" s="23"/>
      <c r="K55" s="23">
        <f>SUM(L55:M55)</f>
        <v>0</v>
      </c>
      <c r="L55" s="23"/>
      <c r="M55" s="23"/>
      <c r="N55" s="31">
        <f>E55+H55+K55</f>
        <v>0</v>
      </c>
      <c r="O55" s="23">
        <f>F55+I55+L55</f>
        <v>0</v>
      </c>
      <c r="P55" s="23">
        <f>G55+J55+N55</f>
        <v>0</v>
      </c>
      <c r="Q55" s="30"/>
      <c r="R55" s="23"/>
      <c r="S55" s="23"/>
      <c r="T55" s="23"/>
      <c r="U55" s="23"/>
      <c r="V55" s="23"/>
      <c r="W55" s="23"/>
    </row>
    <row r="56" spans="2:23" ht="16.5" customHeight="1">
      <c r="B56" s="34" t="s">
        <v>78</v>
      </c>
      <c r="C56" s="6"/>
      <c r="D56" s="36"/>
      <c r="E56" s="33">
        <f>SUM(F56:G56)</f>
        <v>2600</v>
      </c>
      <c r="F56" s="23">
        <f>196+143+227+168+227+54+286</f>
        <v>1301</v>
      </c>
      <c r="G56" s="23">
        <f>173+163+241+151+251+41+279</f>
        <v>1299</v>
      </c>
      <c r="H56" s="23">
        <f>SUM(I56:J56)</f>
        <v>2620</v>
      </c>
      <c r="I56" s="23">
        <f>193+176+252+167+244+54+253</f>
        <v>1339</v>
      </c>
      <c r="J56" s="23">
        <f>170+155+253+149+233+46+275</f>
        <v>1281</v>
      </c>
      <c r="K56" s="23">
        <f>SUM(L56:M56)</f>
        <v>2714</v>
      </c>
      <c r="L56" s="23">
        <f>183+177+274+188+232+63+278</f>
        <v>1395</v>
      </c>
      <c r="M56" s="23">
        <f>184+162+234+169+231+56+283</f>
        <v>1319</v>
      </c>
      <c r="N56" s="31">
        <f>E56+H56+K56</f>
        <v>7934</v>
      </c>
      <c r="O56" s="23">
        <f>F56+I56+L56</f>
        <v>4035</v>
      </c>
      <c r="P56" s="23">
        <f>G56+J56+M56</f>
        <v>3899</v>
      </c>
      <c r="Q56" s="30">
        <f>SUM(U56:W56)</f>
        <v>294</v>
      </c>
      <c r="R56" s="23">
        <f>9+8+13+9+13+3+13</f>
        <v>68</v>
      </c>
      <c r="S56" s="23">
        <f>10+8+13+8+13+3+14</f>
        <v>69</v>
      </c>
      <c r="T56" s="23">
        <f>10+9+13+9+13+3+15</f>
        <v>72</v>
      </c>
      <c r="U56" s="23">
        <f>SUM(R56:T56)</f>
        <v>209</v>
      </c>
      <c r="V56" s="23"/>
      <c r="W56" s="23">
        <f>16+8+11+14+11+3+22</f>
        <v>85</v>
      </c>
    </row>
    <row r="57" spans="1:23" ht="16.5" customHeight="1">
      <c r="A57" s="6"/>
      <c r="B57" s="34" t="s">
        <v>57</v>
      </c>
      <c r="C57" s="6"/>
      <c r="D57" s="36"/>
      <c r="E57" s="33">
        <f aca="true" t="shared" si="23" ref="E57:E66">SUM(F57:G57)</f>
        <v>829</v>
      </c>
      <c r="F57" s="23">
        <f>57+105+169+86</f>
        <v>417</v>
      </c>
      <c r="G57" s="23">
        <f>67+116+145+84</f>
        <v>412</v>
      </c>
      <c r="H57" s="23">
        <f aca="true" t="shared" si="24" ref="H57:H66">SUM(I57:J57)</f>
        <v>760</v>
      </c>
      <c r="I57" s="23">
        <f>50+103+137+88</f>
        <v>378</v>
      </c>
      <c r="J57" s="23">
        <f>57+97+136+92</f>
        <v>382</v>
      </c>
      <c r="K57" s="23">
        <f aca="true" t="shared" si="25" ref="K57:K66">SUM(L57:M57)</f>
        <v>815</v>
      </c>
      <c r="L57" s="23">
        <f>50+110+172+102</f>
        <v>434</v>
      </c>
      <c r="M57" s="23">
        <f>42+107+143+89</f>
        <v>381</v>
      </c>
      <c r="N57" s="31">
        <f aca="true" t="shared" si="26" ref="N57:N66">E57+H57+K57</f>
        <v>2404</v>
      </c>
      <c r="O57" s="23">
        <f aca="true" t="shared" si="27" ref="O57:O66">F57+I57+L57</f>
        <v>1229</v>
      </c>
      <c r="P57" s="23">
        <f aca="true" t="shared" si="28" ref="P57:P66">G57+J57+M57</f>
        <v>1175</v>
      </c>
      <c r="Q57" s="64">
        <f aca="true" t="shared" si="29" ref="Q57:Q66">SUM(U57:W57)</f>
        <v>85</v>
      </c>
      <c r="R57" s="23">
        <f>4+6+9+5</f>
        <v>24</v>
      </c>
      <c r="S57" s="23">
        <f>3+6+8+5</f>
        <v>22</v>
      </c>
      <c r="T57" s="23">
        <f>3+6+8+6</f>
        <v>23</v>
      </c>
      <c r="U57" s="23">
        <f aca="true" t="shared" si="30" ref="U57:U66">SUM(R57:T57)</f>
        <v>69</v>
      </c>
      <c r="V57" s="23"/>
      <c r="W57" s="23">
        <v>16</v>
      </c>
    </row>
    <row r="58" spans="1:23" ht="16.5" customHeight="1">
      <c r="A58" s="6"/>
      <c r="B58" s="34" t="s">
        <v>58</v>
      </c>
      <c r="C58" s="6"/>
      <c r="D58" s="36"/>
      <c r="E58" s="33">
        <f t="shared" si="23"/>
        <v>165</v>
      </c>
      <c r="F58" s="23">
        <f>23+58</f>
        <v>81</v>
      </c>
      <c r="G58" s="23">
        <f>16+68</f>
        <v>84</v>
      </c>
      <c r="H58" s="23">
        <f t="shared" si="24"/>
        <v>186</v>
      </c>
      <c r="I58" s="23">
        <f>21+73</f>
        <v>94</v>
      </c>
      <c r="J58" s="23">
        <f>28+64</f>
        <v>92</v>
      </c>
      <c r="K58" s="23">
        <f t="shared" si="25"/>
        <v>174</v>
      </c>
      <c r="L58" s="23">
        <f>26+67</f>
        <v>93</v>
      </c>
      <c r="M58" s="23">
        <f>16+65</f>
        <v>81</v>
      </c>
      <c r="N58" s="31">
        <f t="shared" si="26"/>
        <v>525</v>
      </c>
      <c r="O58" s="23">
        <f t="shared" si="27"/>
        <v>268</v>
      </c>
      <c r="P58" s="23">
        <f t="shared" si="28"/>
        <v>257</v>
      </c>
      <c r="Q58" s="30">
        <f t="shared" si="29"/>
        <v>22</v>
      </c>
      <c r="R58" s="23">
        <f>1+4</f>
        <v>5</v>
      </c>
      <c r="S58" s="23">
        <f>2+4</f>
        <v>6</v>
      </c>
      <c r="T58" s="23">
        <f>2+4</f>
        <v>6</v>
      </c>
      <c r="U58" s="23">
        <f t="shared" si="30"/>
        <v>17</v>
      </c>
      <c r="V58" s="23"/>
      <c r="W58" s="23">
        <f>2+3</f>
        <v>5</v>
      </c>
    </row>
    <row r="59" spans="1:23" ht="16.5" customHeight="1">
      <c r="A59" s="6"/>
      <c r="B59" s="37" t="s">
        <v>59</v>
      </c>
      <c r="C59" s="10"/>
      <c r="D59" s="38"/>
      <c r="E59" s="39">
        <f t="shared" si="23"/>
        <v>117</v>
      </c>
      <c r="F59" s="40">
        <v>65</v>
      </c>
      <c r="G59" s="40">
        <v>52</v>
      </c>
      <c r="H59" s="40">
        <f t="shared" si="24"/>
        <v>112</v>
      </c>
      <c r="I59" s="40">
        <v>58</v>
      </c>
      <c r="J59" s="40">
        <v>54</v>
      </c>
      <c r="K59" s="40">
        <f t="shared" si="25"/>
        <v>99</v>
      </c>
      <c r="L59" s="40">
        <v>51</v>
      </c>
      <c r="M59" s="40">
        <v>48</v>
      </c>
      <c r="N59" s="41">
        <f t="shared" si="26"/>
        <v>328</v>
      </c>
      <c r="O59" s="40">
        <f t="shared" si="27"/>
        <v>174</v>
      </c>
      <c r="P59" s="40">
        <f t="shared" si="28"/>
        <v>154</v>
      </c>
      <c r="Q59" s="43">
        <f t="shared" si="29"/>
        <v>14</v>
      </c>
      <c r="R59" s="40">
        <v>4</v>
      </c>
      <c r="S59" s="40">
        <v>4</v>
      </c>
      <c r="T59" s="40">
        <v>3</v>
      </c>
      <c r="U59" s="40">
        <f t="shared" si="30"/>
        <v>11</v>
      </c>
      <c r="V59" s="40"/>
      <c r="W59" s="40">
        <v>3</v>
      </c>
    </row>
    <row r="60" spans="2:23" ht="16.5" customHeight="1">
      <c r="B60" s="34" t="s">
        <v>60</v>
      </c>
      <c r="C60" s="6"/>
      <c r="D60" s="36"/>
      <c r="E60" s="33">
        <f t="shared" si="23"/>
        <v>296</v>
      </c>
      <c r="F60" s="23">
        <f>135+8</f>
        <v>143</v>
      </c>
      <c r="G60" s="23">
        <f>148+5</f>
        <v>153</v>
      </c>
      <c r="H60" s="23">
        <f t="shared" si="24"/>
        <v>290</v>
      </c>
      <c r="I60" s="23">
        <f>143+8</f>
        <v>151</v>
      </c>
      <c r="J60" s="23">
        <f>132+7</f>
        <v>139</v>
      </c>
      <c r="K60" s="23">
        <f t="shared" si="25"/>
        <v>289</v>
      </c>
      <c r="L60" s="23">
        <f>141+4</f>
        <v>145</v>
      </c>
      <c r="M60" s="23">
        <f>134+10</f>
        <v>144</v>
      </c>
      <c r="N60" s="31">
        <f t="shared" si="26"/>
        <v>875</v>
      </c>
      <c r="O60" s="23">
        <f t="shared" si="27"/>
        <v>439</v>
      </c>
      <c r="P60" s="23">
        <f t="shared" si="28"/>
        <v>436</v>
      </c>
      <c r="Q60" s="30">
        <f t="shared" si="29"/>
        <v>32</v>
      </c>
      <c r="R60" s="23">
        <f>7+1</f>
        <v>8</v>
      </c>
      <c r="S60" s="23">
        <f>7+1</f>
        <v>8</v>
      </c>
      <c r="T60" s="23">
        <f>7+1</f>
        <v>8</v>
      </c>
      <c r="U60" s="23">
        <f t="shared" si="30"/>
        <v>24</v>
      </c>
      <c r="V60" s="23"/>
      <c r="W60" s="23">
        <v>8</v>
      </c>
    </row>
    <row r="61" spans="1:23" ht="16.5" customHeight="1">
      <c r="A61" s="6"/>
      <c r="B61" s="34" t="s">
        <v>61</v>
      </c>
      <c r="C61" s="6"/>
      <c r="D61" s="36"/>
      <c r="E61" s="33">
        <f t="shared" si="23"/>
        <v>142</v>
      </c>
      <c r="F61" s="23">
        <v>75</v>
      </c>
      <c r="G61" s="23">
        <v>67</v>
      </c>
      <c r="H61" s="23">
        <f t="shared" si="24"/>
        <v>127</v>
      </c>
      <c r="I61" s="23">
        <v>55</v>
      </c>
      <c r="J61" s="23">
        <v>72</v>
      </c>
      <c r="K61" s="23">
        <f t="shared" si="25"/>
        <v>144</v>
      </c>
      <c r="L61" s="23">
        <v>71</v>
      </c>
      <c r="M61" s="23">
        <v>73</v>
      </c>
      <c r="N61" s="31">
        <f t="shared" si="26"/>
        <v>413</v>
      </c>
      <c r="O61" s="23">
        <f t="shared" si="27"/>
        <v>201</v>
      </c>
      <c r="P61" s="23">
        <f t="shared" si="28"/>
        <v>212</v>
      </c>
      <c r="Q61" s="30">
        <f t="shared" si="29"/>
        <v>20</v>
      </c>
      <c r="R61" s="23">
        <v>4</v>
      </c>
      <c r="S61" s="23">
        <v>4</v>
      </c>
      <c r="T61" s="23">
        <v>4</v>
      </c>
      <c r="U61" s="23">
        <f t="shared" si="30"/>
        <v>12</v>
      </c>
      <c r="V61" s="23"/>
      <c r="W61" s="23">
        <v>8</v>
      </c>
    </row>
    <row r="62" spans="2:23" ht="16.5" customHeight="1">
      <c r="B62" s="34" t="s">
        <v>62</v>
      </c>
      <c r="C62" s="6"/>
      <c r="D62" s="36"/>
      <c r="E62" s="33">
        <f t="shared" si="23"/>
        <v>153</v>
      </c>
      <c r="F62" s="23">
        <v>89</v>
      </c>
      <c r="G62" s="23">
        <v>64</v>
      </c>
      <c r="H62" s="23">
        <f t="shared" si="24"/>
        <v>153</v>
      </c>
      <c r="I62" s="23">
        <v>68</v>
      </c>
      <c r="J62" s="23">
        <v>85</v>
      </c>
      <c r="K62" s="23">
        <f t="shared" si="25"/>
        <v>139</v>
      </c>
      <c r="L62" s="23">
        <v>78</v>
      </c>
      <c r="M62" s="23">
        <v>61</v>
      </c>
      <c r="N62" s="31">
        <f t="shared" si="26"/>
        <v>445</v>
      </c>
      <c r="O62" s="23">
        <f t="shared" si="27"/>
        <v>235</v>
      </c>
      <c r="P62" s="23">
        <f t="shared" si="28"/>
        <v>210</v>
      </c>
      <c r="Q62" s="30">
        <f t="shared" si="29"/>
        <v>14</v>
      </c>
      <c r="R62" s="23">
        <v>4</v>
      </c>
      <c r="S62" s="23">
        <v>4</v>
      </c>
      <c r="T62" s="23">
        <v>4</v>
      </c>
      <c r="U62" s="23">
        <f t="shared" si="30"/>
        <v>12</v>
      </c>
      <c r="V62" s="23"/>
      <c r="W62" s="23">
        <v>2</v>
      </c>
    </row>
    <row r="63" spans="2:23" ht="16.5" customHeight="1">
      <c r="B63" s="34" t="s">
        <v>63</v>
      </c>
      <c r="C63" s="6"/>
      <c r="D63" s="36"/>
      <c r="E63" s="33">
        <f t="shared" si="23"/>
        <v>180</v>
      </c>
      <c r="F63" s="23">
        <v>82</v>
      </c>
      <c r="G63" s="23">
        <v>98</v>
      </c>
      <c r="H63" s="23">
        <f t="shared" si="24"/>
        <v>165</v>
      </c>
      <c r="I63" s="23">
        <v>100</v>
      </c>
      <c r="J63" s="23">
        <v>65</v>
      </c>
      <c r="K63" s="23">
        <f t="shared" si="25"/>
        <v>183</v>
      </c>
      <c r="L63" s="23">
        <v>85</v>
      </c>
      <c r="M63" s="23">
        <v>98</v>
      </c>
      <c r="N63" s="31">
        <f t="shared" si="26"/>
        <v>528</v>
      </c>
      <c r="O63" s="23">
        <f t="shared" si="27"/>
        <v>267</v>
      </c>
      <c r="P63" s="23">
        <f t="shared" si="28"/>
        <v>261</v>
      </c>
      <c r="Q63" s="30">
        <f t="shared" si="29"/>
        <v>18</v>
      </c>
      <c r="R63" s="23">
        <v>5</v>
      </c>
      <c r="S63" s="23">
        <v>5</v>
      </c>
      <c r="T63" s="23">
        <v>5</v>
      </c>
      <c r="U63" s="23">
        <f t="shared" si="30"/>
        <v>15</v>
      </c>
      <c r="V63" s="23"/>
      <c r="W63" s="23">
        <v>3</v>
      </c>
    </row>
    <row r="64" spans="1:23" ht="16.5" customHeight="1">
      <c r="A64" s="6"/>
      <c r="B64" s="37" t="s">
        <v>64</v>
      </c>
      <c r="C64" s="10"/>
      <c r="D64" s="38"/>
      <c r="E64" s="39">
        <f t="shared" si="23"/>
        <v>487</v>
      </c>
      <c r="F64" s="40">
        <f>43+52+53+18+18+72</f>
        <v>256</v>
      </c>
      <c r="G64" s="40">
        <f>39+36+67+23+12+54</f>
        <v>231</v>
      </c>
      <c r="H64" s="40">
        <f t="shared" si="24"/>
        <v>454</v>
      </c>
      <c r="I64" s="41">
        <f>34+42+61+19+19+78</f>
        <v>253</v>
      </c>
      <c r="J64" s="23">
        <f>30+32+55+20+8+56</f>
        <v>201</v>
      </c>
      <c r="K64" s="40">
        <f t="shared" si="25"/>
        <v>494</v>
      </c>
      <c r="L64" s="23">
        <f>41+42+63+18+13+73</f>
        <v>250</v>
      </c>
      <c r="M64" s="40">
        <f>26+41+67+30+16+64</f>
        <v>244</v>
      </c>
      <c r="N64" s="41">
        <f t="shared" si="26"/>
        <v>1435</v>
      </c>
      <c r="O64" s="40">
        <f t="shared" si="27"/>
        <v>759</v>
      </c>
      <c r="P64" s="40">
        <f t="shared" si="28"/>
        <v>676</v>
      </c>
      <c r="Q64" s="43">
        <f t="shared" si="29"/>
        <v>70</v>
      </c>
      <c r="R64" s="40">
        <f>3+3+3+2+1+4</f>
        <v>16</v>
      </c>
      <c r="S64" s="40">
        <f>3+3+3+2+1+4</f>
        <v>16</v>
      </c>
      <c r="T64" s="40">
        <f>3+3+4+2+1+5</f>
        <v>18</v>
      </c>
      <c r="U64" s="40">
        <f t="shared" si="30"/>
        <v>50</v>
      </c>
      <c r="V64" s="40"/>
      <c r="W64" s="40">
        <f>2+4+5+2+2+5</f>
        <v>20</v>
      </c>
    </row>
    <row r="65" spans="2:23" ht="16.5" customHeight="1">
      <c r="B65" s="34" t="s">
        <v>65</v>
      </c>
      <c r="C65" s="6"/>
      <c r="D65" s="36"/>
      <c r="E65" s="45">
        <f t="shared" si="23"/>
        <v>464</v>
      </c>
      <c r="F65" s="23">
        <f>173+65</f>
        <v>238</v>
      </c>
      <c r="G65" s="23">
        <f>171+55</f>
        <v>226</v>
      </c>
      <c r="H65" s="51">
        <f t="shared" si="24"/>
        <v>448</v>
      </c>
      <c r="I65" s="23">
        <f>160+83</f>
        <v>243</v>
      </c>
      <c r="J65" s="51">
        <f>156+49</f>
        <v>205</v>
      </c>
      <c r="K65" s="23">
        <f t="shared" si="25"/>
        <v>467</v>
      </c>
      <c r="L65" s="51">
        <f>168+79</f>
        <v>247</v>
      </c>
      <c r="M65" s="23">
        <f>147+73</f>
        <v>220</v>
      </c>
      <c r="N65" s="31">
        <f t="shared" si="26"/>
        <v>1379</v>
      </c>
      <c r="O65" s="23">
        <f t="shared" si="27"/>
        <v>728</v>
      </c>
      <c r="P65" s="23">
        <f t="shared" si="28"/>
        <v>651</v>
      </c>
      <c r="Q65" s="30">
        <f t="shared" si="29"/>
        <v>59</v>
      </c>
      <c r="R65" s="23">
        <f>9+6</f>
        <v>15</v>
      </c>
      <c r="S65" s="23">
        <f>9+7</f>
        <v>16</v>
      </c>
      <c r="T65" s="23">
        <f>9+7</f>
        <v>16</v>
      </c>
      <c r="U65" s="23">
        <f t="shared" si="30"/>
        <v>47</v>
      </c>
      <c r="V65" s="23"/>
      <c r="W65" s="23">
        <f>7+5</f>
        <v>12</v>
      </c>
    </row>
    <row r="66" spans="2:23" ht="16.5" customHeight="1">
      <c r="B66" s="34" t="s">
        <v>66</v>
      </c>
      <c r="C66" s="6"/>
      <c r="D66" s="36"/>
      <c r="E66" s="33">
        <f t="shared" si="23"/>
        <v>307</v>
      </c>
      <c r="F66" s="23">
        <f>47+34+73</f>
        <v>154</v>
      </c>
      <c r="G66" s="23">
        <f>58+29+66</f>
        <v>153</v>
      </c>
      <c r="H66" s="23">
        <f t="shared" si="24"/>
        <v>293</v>
      </c>
      <c r="I66" s="23">
        <f>53+38+59</f>
        <v>150</v>
      </c>
      <c r="J66" s="23">
        <f>46+29+68</f>
        <v>143</v>
      </c>
      <c r="K66" s="23">
        <f t="shared" si="25"/>
        <v>303</v>
      </c>
      <c r="L66" s="23">
        <f>60+33+63</f>
        <v>156</v>
      </c>
      <c r="M66" s="23">
        <f>45+38+64</f>
        <v>147</v>
      </c>
      <c r="N66" s="31">
        <f t="shared" si="26"/>
        <v>903</v>
      </c>
      <c r="O66" s="23">
        <f t="shared" si="27"/>
        <v>460</v>
      </c>
      <c r="P66" s="23">
        <f t="shared" si="28"/>
        <v>443</v>
      </c>
      <c r="Q66" s="30">
        <f t="shared" si="29"/>
        <v>37</v>
      </c>
      <c r="R66" s="23">
        <f>3+2+4</f>
        <v>9</v>
      </c>
      <c r="S66" s="23">
        <f>3+2+4</f>
        <v>9</v>
      </c>
      <c r="T66" s="23">
        <f>3+3+5</f>
        <v>11</v>
      </c>
      <c r="U66" s="23">
        <f t="shared" si="30"/>
        <v>29</v>
      </c>
      <c r="V66" s="23"/>
      <c r="W66" s="23">
        <f>2+2+4</f>
        <v>8</v>
      </c>
    </row>
    <row r="67" spans="2:23" ht="16.5" customHeight="1">
      <c r="B67" s="6"/>
      <c r="C67" s="6"/>
      <c r="D67" s="36"/>
      <c r="E67" s="33"/>
      <c r="F67" s="20"/>
      <c r="G67" s="20"/>
      <c r="H67" s="23"/>
      <c r="I67" s="20"/>
      <c r="J67" s="20"/>
      <c r="K67" s="23"/>
      <c r="L67" s="20"/>
      <c r="M67" s="20"/>
      <c r="N67" s="31"/>
      <c r="O67" s="23"/>
      <c r="P67" s="47"/>
      <c r="Q67" s="30"/>
      <c r="R67" s="20"/>
      <c r="S67" s="20"/>
      <c r="T67" s="20"/>
      <c r="U67" s="23"/>
      <c r="V67" s="20"/>
      <c r="W67" s="20"/>
    </row>
    <row r="68" spans="2:23" ht="16.5" customHeight="1">
      <c r="B68" s="34" t="s">
        <v>67</v>
      </c>
      <c r="C68" s="6"/>
      <c r="D68" s="36"/>
      <c r="E68" s="33">
        <f>SUM(E56:E66)</f>
        <v>5740</v>
      </c>
      <c r="F68" s="23">
        <f aca="true" t="shared" si="31" ref="F68:P68">SUM(F56:F66)</f>
        <v>2901</v>
      </c>
      <c r="G68" s="23">
        <f t="shared" si="31"/>
        <v>2839</v>
      </c>
      <c r="H68" s="23">
        <f t="shared" si="31"/>
        <v>5608</v>
      </c>
      <c r="I68" s="23">
        <f t="shared" si="31"/>
        <v>2889</v>
      </c>
      <c r="J68" s="23">
        <f t="shared" si="31"/>
        <v>2719</v>
      </c>
      <c r="K68" s="23">
        <f t="shared" si="31"/>
        <v>5821</v>
      </c>
      <c r="L68" s="23">
        <f t="shared" si="31"/>
        <v>3005</v>
      </c>
      <c r="M68" s="23">
        <f t="shared" si="31"/>
        <v>2816</v>
      </c>
      <c r="N68" s="31">
        <f t="shared" si="31"/>
        <v>17169</v>
      </c>
      <c r="O68" s="23">
        <f t="shared" si="31"/>
        <v>8795</v>
      </c>
      <c r="P68" s="47">
        <f t="shared" si="31"/>
        <v>8374</v>
      </c>
      <c r="Q68" s="30">
        <f>SUM(Q56:Q66)</f>
        <v>665</v>
      </c>
      <c r="R68" s="23">
        <f aca="true" t="shared" si="32" ref="R68:W68">SUM(R56:R66)</f>
        <v>162</v>
      </c>
      <c r="S68" s="23">
        <f t="shared" si="32"/>
        <v>163</v>
      </c>
      <c r="T68" s="23">
        <f t="shared" si="32"/>
        <v>170</v>
      </c>
      <c r="U68" s="23">
        <f t="shared" si="32"/>
        <v>495</v>
      </c>
      <c r="V68" s="23">
        <f t="shared" si="32"/>
        <v>0</v>
      </c>
      <c r="W68" s="23">
        <f t="shared" si="32"/>
        <v>170</v>
      </c>
    </row>
    <row r="69" spans="2:23" ht="16.5" customHeight="1">
      <c r="B69" s="6"/>
      <c r="C69" s="6"/>
      <c r="D69" s="36"/>
      <c r="E69" s="6"/>
      <c r="F69" s="20"/>
      <c r="G69" s="20"/>
      <c r="H69" s="20"/>
      <c r="I69" s="20"/>
      <c r="J69" s="20"/>
      <c r="K69" s="20"/>
      <c r="L69" s="20"/>
      <c r="M69" s="20"/>
      <c r="N69" s="54"/>
      <c r="O69" s="20"/>
      <c r="P69" s="60"/>
      <c r="Q69" s="59"/>
      <c r="R69" s="20"/>
      <c r="S69" s="20"/>
      <c r="T69" s="20"/>
      <c r="U69" s="20"/>
      <c r="V69" s="20"/>
      <c r="W69" s="20"/>
    </row>
    <row r="70" spans="2:23" ht="16.5" customHeight="1">
      <c r="B70" s="34" t="s">
        <v>68</v>
      </c>
      <c r="C70" s="6"/>
      <c r="D70" s="36"/>
      <c r="E70" s="33">
        <f>E7+E53+E68</f>
        <v>43765</v>
      </c>
      <c r="F70" s="23">
        <f>F7+F53+F68</f>
        <v>22178</v>
      </c>
      <c r="G70" s="23">
        <f aca="true" t="shared" si="33" ref="G70:P70">G7+G53+G68</f>
        <v>21587</v>
      </c>
      <c r="H70" s="23">
        <f t="shared" si="33"/>
        <v>44201</v>
      </c>
      <c r="I70" s="23">
        <f t="shared" si="33"/>
        <v>22611</v>
      </c>
      <c r="J70" s="23">
        <f t="shared" si="33"/>
        <v>21590</v>
      </c>
      <c r="K70" s="23">
        <f t="shared" si="33"/>
        <v>44266</v>
      </c>
      <c r="L70" s="23">
        <f t="shared" si="33"/>
        <v>22662</v>
      </c>
      <c r="M70" s="23">
        <f t="shared" si="33"/>
        <v>21604</v>
      </c>
      <c r="N70" s="31">
        <f t="shared" si="33"/>
        <v>132232</v>
      </c>
      <c r="O70" s="23">
        <f t="shared" si="33"/>
        <v>67451</v>
      </c>
      <c r="P70" s="47">
        <f t="shared" si="33"/>
        <v>64781</v>
      </c>
      <c r="Q70" s="46">
        <f>Q7+Q53+Q68</f>
        <v>4872</v>
      </c>
      <c r="R70" s="23">
        <f aca="true" t="shared" si="34" ref="R70:W70">R7+R53+R68</f>
        <v>1301</v>
      </c>
      <c r="S70" s="23">
        <f t="shared" si="34"/>
        <v>1290</v>
      </c>
      <c r="T70" s="23">
        <f t="shared" si="34"/>
        <v>1288</v>
      </c>
      <c r="U70" s="23">
        <f t="shared" si="34"/>
        <v>3879</v>
      </c>
      <c r="V70" s="23">
        <f t="shared" si="34"/>
        <v>0</v>
      </c>
      <c r="W70" s="23">
        <f t="shared" si="34"/>
        <v>993</v>
      </c>
    </row>
    <row r="71" spans="2:23" ht="16.5" customHeight="1">
      <c r="B71" s="34" t="s">
        <v>69</v>
      </c>
      <c r="C71" s="6"/>
      <c r="D71" s="36"/>
      <c r="E71" s="33">
        <f>SUM(F71:G71)</f>
        <v>2444</v>
      </c>
      <c r="F71" s="23">
        <v>1082</v>
      </c>
      <c r="G71" s="23">
        <v>1362</v>
      </c>
      <c r="H71" s="23">
        <f>SUM(I71:J71)</f>
        <v>2449</v>
      </c>
      <c r="I71" s="23">
        <v>1034</v>
      </c>
      <c r="J71" s="23">
        <v>1415</v>
      </c>
      <c r="K71" s="23">
        <f>SUM(L71:M71)</f>
        <v>2409</v>
      </c>
      <c r="L71" s="23">
        <v>1083</v>
      </c>
      <c r="M71" s="23">
        <v>1326</v>
      </c>
      <c r="N71" s="31">
        <f aca="true" t="shared" si="35" ref="N71:P72">E71+H71+K71</f>
        <v>7302</v>
      </c>
      <c r="O71" s="23">
        <f t="shared" si="35"/>
        <v>3199</v>
      </c>
      <c r="P71" s="47">
        <f t="shared" si="35"/>
        <v>4103</v>
      </c>
      <c r="Q71" s="46">
        <f>SUM(U71:W71)</f>
        <v>230</v>
      </c>
      <c r="R71" s="23">
        <v>76</v>
      </c>
      <c r="S71" s="23">
        <v>78</v>
      </c>
      <c r="T71" s="23">
        <v>76</v>
      </c>
      <c r="U71" s="23">
        <f>SUM(R71:T71)</f>
        <v>230</v>
      </c>
      <c r="V71" s="23"/>
      <c r="W71" s="23"/>
    </row>
    <row r="72" spans="2:23" ht="16.5" customHeight="1">
      <c r="B72" s="34" t="s">
        <v>70</v>
      </c>
      <c r="C72" s="6"/>
      <c r="D72" s="36"/>
      <c r="E72" s="33">
        <f>SUM(F72:G72)</f>
        <v>364</v>
      </c>
      <c r="F72" s="23">
        <f>62+60+60</f>
        <v>182</v>
      </c>
      <c r="G72" s="23">
        <f>62+60+60</f>
        <v>182</v>
      </c>
      <c r="H72" s="31">
        <f>SUM(I72:J72)</f>
        <v>361</v>
      </c>
      <c r="I72" s="23">
        <f>63+60+60</f>
        <v>183</v>
      </c>
      <c r="J72" s="23">
        <f>58+60+60</f>
        <v>178</v>
      </c>
      <c r="K72" s="31">
        <f>SUM(L72:M72)</f>
        <v>364</v>
      </c>
      <c r="L72" s="23">
        <f>61+61+60</f>
        <v>182</v>
      </c>
      <c r="M72" s="23">
        <f>65+59+58</f>
        <v>182</v>
      </c>
      <c r="N72" s="31">
        <f t="shared" si="35"/>
        <v>1089</v>
      </c>
      <c r="O72" s="23">
        <f t="shared" si="35"/>
        <v>547</v>
      </c>
      <c r="P72" s="47">
        <f t="shared" si="35"/>
        <v>542</v>
      </c>
      <c r="Q72" s="46">
        <f>SUM(U72:W72)</f>
        <v>28</v>
      </c>
      <c r="R72" s="23">
        <v>9</v>
      </c>
      <c r="S72" s="23">
        <v>9</v>
      </c>
      <c r="T72" s="23">
        <v>9</v>
      </c>
      <c r="U72" s="23">
        <f>SUM(R72:T72)</f>
        <v>27</v>
      </c>
      <c r="V72" s="23"/>
      <c r="W72" s="23">
        <v>1</v>
      </c>
    </row>
    <row r="73" spans="1:23" ht="16.5" customHeight="1">
      <c r="A73" s="6"/>
      <c r="B73" s="6"/>
      <c r="C73" s="6"/>
      <c r="D73" s="36"/>
      <c r="E73" s="6"/>
      <c r="F73" s="20"/>
      <c r="G73" s="20"/>
      <c r="H73" s="20"/>
      <c r="I73" s="20"/>
      <c r="J73" s="20"/>
      <c r="K73" s="20"/>
      <c r="L73" s="20"/>
      <c r="M73" s="20"/>
      <c r="N73" s="54"/>
      <c r="O73" s="20"/>
      <c r="P73" s="60"/>
      <c r="Q73" s="59"/>
      <c r="R73" s="20"/>
      <c r="S73" s="20"/>
      <c r="T73" s="20"/>
      <c r="U73" s="20"/>
      <c r="V73" s="20"/>
      <c r="W73" s="20"/>
    </row>
    <row r="74" spans="1:23" ht="16.5" customHeight="1">
      <c r="A74" s="6"/>
      <c r="B74" s="37" t="s">
        <v>71</v>
      </c>
      <c r="C74" s="10"/>
      <c r="D74" s="10"/>
      <c r="E74" s="40">
        <f>SUM(E70:E72)</f>
        <v>46573</v>
      </c>
      <c r="F74" s="40">
        <f aca="true" t="shared" si="36" ref="F74:P74">SUM(F70:F72)</f>
        <v>23442</v>
      </c>
      <c r="G74" s="40">
        <f t="shared" si="36"/>
        <v>23131</v>
      </c>
      <c r="H74" s="40">
        <f t="shared" si="36"/>
        <v>47011</v>
      </c>
      <c r="I74" s="40">
        <f t="shared" si="36"/>
        <v>23828</v>
      </c>
      <c r="J74" s="40">
        <f t="shared" si="36"/>
        <v>23183</v>
      </c>
      <c r="K74" s="40">
        <f t="shared" si="36"/>
        <v>47039</v>
      </c>
      <c r="L74" s="40">
        <f t="shared" si="36"/>
        <v>23927</v>
      </c>
      <c r="M74" s="40">
        <f t="shared" si="36"/>
        <v>23112</v>
      </c>
      <c r="N74" s="41">
        <f t="shared" si="36"/>
        <v>140623</v>
      </c>
      <c r="O74" s="40">
        <f t="shared" si="36"/>
        <v>71197</v>
      </c>
      <c r="P74" s="42">
        <f t="shared" si="36"/>
        <v>69426</v>
      </c>
      <c r="Q74" s="43">
        <f>SUM(Q70:Q72)</f>
        <v>5130</v>
      </c>
      <c r="R74" s="40">
        <f aca="true" t="shared" si="37" ref="R74:W74">SUM(R70:R72)</f>
        <v>1386</v>
      </c>
      <c r="S74" s="40">
        <f t="shared" si="37"/>
        <v>1377</v>
      </c>
      <c r="T74" s="40">
        <f t="shared" si="37"/>
        <v>1373</v>
      </c>
      <c r="U74" s="40">
        <f t="shared" si="37"/>
        <v>4136</v>
      </c>
      <c r="V74" s="40">
        <f t="shared" si="37"/>
        <v>0</v>
      </c>
      <c r="W74" s="40">
        <f t="shared" si="37"/>
        <v>994</v>
      </c>
    </row>
    <row r="75" spans="1:23" ht="16.5" customHeight="1">
      <c r="A75" s="6"/>
      <c r="B75" s="34"/>
      <c r="C75" s="6"/>
      <c r="D75" s="6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</row>
    <row r="77" spans="5:21" s="6" customFormat="1" ht="16.5" customHeight="1">
      <c r="E77" s="33"/>
      <c r="H77" s="33"/>
      <c r="K77" s="33"/>
      <c r="N77" s="33"/>
      <c r="O77" s="33"/>
      <c r="P77" s="33"/>
      <c r="Q77" s="33"/>
      <c r="U77" s="33"/>
    </row>
    <row r="78" spans="5:21" s="6" customFormat="1" ht="16.5" customHeight="1">
      <c r="E78" s="33"/>
      <c r="H78" s="33"/>
      <c r="K78" s="33"/>
      <c r="N78" s="33"/>
      <c r="O78" s="33"/>
      <c r="P78" s="33"/>
      <c r="Q78" s="33"/>
      <c r="U78" s="33"/>
    </row>
    <row r="79" spans="5:21" s="6" customFormat="1" ht="16.5" customHeight="1">
      <c r="E79" s="33"/>
      <c r="H79" s="33"/>
      <c r="K79" s="33"/>
      <c r="N79" s="33"/>
      <c r="O79" s="33"/>
      <c r="P79" s="33"/>
      <c r="Q79" s="33"/>
      <c r="U79" s="33"/>
    </row>
    <row r="80" spans="5:21" s="6" customFormat="1" ht="16.5" customHeight="1">
      <c r="E80" s="33"/>
      <c r="H80" s="33"/>
      <c r="K80" s="33"/>
      <c r="N80" s="33"/>
      <c r="O80" s="33"/>
      <c r="P80" s="33"/>
      <c r="Q80" s="33"/>
      <c r="U80" s="33"/>
    </row>
    <row r="81" spans="5:21" s="6" customFormat="1" ht="16.5" customHeight="1">
      <c r="E81" s="33"/>
      <c r="H81" s="33"/>
      <c r="K81" s="33"/>
      <c r="N81" s="33"/>
      <c r="O81" s="33"/>
      <c r="P81" s="33"/>
      <c r="Q81" s="33"/>
      <c r="U81" s="33"/>
    </row>
    <row r="82" spans="5:21" s="6" customFormat="1" ht="16.5" customHeight="1">
      <c r="E82" s="33"/>
      <c r="H82" s="33"/>
      <c r="K82" s="33"/>
      <c r="N82" s="33"/>
      <c r="O82" s="33"/>
      <c r="P82" s="33"/>
      <c r="Q82" s="33"/>
      <c r="U82" s="33"/>
    </row>
    <row r="83" spans="5:21" s="6" customFormat="1" ht="16.5" customHeight="1">
      <c r="E83" s="33"/>
      <c r="H83" s="33"/>
      <c r="K83" s="33"/>
      <c r="N83" s="33"/>
      <c r="O83" s="33"/>
      <c r="P83" s="33"/>
      <c r="Q83" s="33"/>
      <c r="U83" s="33"/>
    </row>
    <row r="84" spans="5:21" s="6" customFormat="1" ht="16.5" customHeight="1">
      <c r="E84" s="33"/>
      <c r="H84" s="33"/>
      <c r="K84" s="33"/>
      <c r="N84" s="33"/>
      <c r="O84" s="33"/>
      <c r="P84" s="33"/>
      <c r="Q84" s="33"/>
      <c r="U84" s="33"/>
    </row>
    <row r="85" spans="5:21" s="6" customFormat="1" ht="16.5" customHeight="1">
      <c r="E85" s="33"/>
      <c r="H85" s="33"/>
      <c r="K85" s="33"/>
      <c r="N85" s="33"/>
      <c r="O85" s="33"/>
      <c r="P85" s="33"/>
      <c r="Q85" s="33"/>
      <c r="U85" s="33"/>
    </row>
    <row r="86" spans="5:23" s="6" customFormat="1" ht="16.5" customHeight="1"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</row>
    <row r="87" s="6" customFormat="1" ht="16.5" customHeight="1"/>
    <row r="88" s="6" customFormat="1" ht="16.5" customHeight="1"/>
    <row r="89" spans="5:21" s="6" customFormat="1" ht="16.5" customHeight="1">
      <c r="E89" s="33"/>
      <c r="H89" s="33"/>
      <c r="K89" s="33"/>
      <c r="N89" s="33"/>
      <c r="O89" s="33"/>
      <c r="P89" s="33"/>
      <c r="Q89" s="33"/>
      <c r="U89" s="33"/>
    </row>
    <row r="90" spans="5:21" s="6" customFormat="1" ht="16.5" customHeight="1">
      <c r="E90" s="33"/>
      <c r="H90" s="33"/>
      <c r="K90" s="33"/>
      <c r="N90" s="33"/>
      <c r="O90" s="33"/>
      <c r="P90" s="33"/>
      <c r="Q90" s="33"/>
      <c r="U90" s="33"/>
    </row>
    <row r="91" spans="5:21" s="6" customFormat="1" ht="16.5" customHeight="1">
      <c r="E91" s="33"/>
      <c r="H91" s="33"/>
      <c r="K91" s="33"/>
      <c r="N91" s="33"/>
      <c r="O91" s="33"/>
      <c r="P91" s="33"/>
      <c r="Q91" s="33"/>
      <c r="U91" s="33"/>
    </row>
    <row r="92" s="6" customFormat="1" ht="16.5" customHeight="1"/>
    <row r="93" s="6" customFormat="1" ht="16.5" customHeight="1"/>
    <row r="94" s="6" customFormat="1" ht="16.5" customHeight="1"/>
    <row r="95" s="6" customFormat="1" ht="16.5" customHeight="1"/>
    <row r="96" s="6" customFormat="1" ht="16.5" customHeight="1"/>
    <row r="97" s="6" customFormat="1" ht="16.5" customHeight="1"/>
    <row r="98" s="6" customFormat="1" ht="16.5" customHeight="1"/>
    <row r="99" s="6" customFormat="1" ht="16.5" customHeight="1"/>
    <row r="100" s="6" customFormat="1" ht="16.5" customHeight="1"/>
    <row r="101" s="6" customFormat="1" ht="16.5" customHeight="1"/>
    <row r="102" s="6" customFormat="1" ht="16.5" customHeight="1"/>
    <row r="103" s="6" customFormat="1" ht="16.5" customHeight="1"/>
    <row r="104" s="6" customFormat="1" ht="16.5" customHeight="1"/>
    <row r="105" s="6" customFormat="1" ht="16.5" customHeight="1"/>
    <row r="106" s="6" customFormat="1" ht="16.5" customHeight="1"/>
    <row r="107" s="6" customFormat="1" ht="16.5" customHeight="1"/>
    <row r="108" s="6" customFormat="1" ht="16.5" customHeight="1"/>
    <row r="109" s="6" customFormat="1" ht="16.5" customHeight="1"/>
    <row r="110" s="6" customFormat="1" ht="16.5" customHeight="1"/>
    <row r="111" s="6" customFormat="1" ht="16.5" customHeight="1"/>
    <row r="112" s="6" customFormat="1" ht="16.5" customHeight="1"/>
    <row r="113" s="6" customFormat="1" ht="16.5" customHeight="1"/>
    <row r="114" s="6" customFormat="1" ht="16.5" customHeight="1"/>
    <row r="115" s="6" customFormat="1" ht="16.5" customHeight="1"/>
    <row r="116" s="6" customFormat="1" ht="16.5" customHeight="1"/>
    <row r="117" s="6" customFormat="1" ht="16.5" customHeight="1"/>
    <row r="118" s="6" customFormat="1" ht="16.5" customHeight="1"/>
    <row r="119" s="6" customFormat="1" ht="16.5" customHeight="1"/>
    <row r="120" s="6" customFormat="1" ht="16.5" customHeight="1"/>
    <row r="121" s="6" customFormat="1" ht="16.5" customHeight="1"/>
    <row r="122" s="6" customFormat="1" ht="16.5" customHeight="1"/>
    <row r="123" s="6" customFormat="1" ht="16.5" customHeight="1"/>
    <row r="124" s="6" customFormat="1" ht="16.5" customHeight="1"/>
    <row r="125" s="6" customFormat="1" ht="16.5" customHeight="1"/>
    <row r="126" s="6" customFormat="1" ht="16.5" customHeight="1"/>
    <row r="127" s="6" customFormat="1" ht="16.5" customHeight="1"/>
    <row r="128" s="6" customFormat="1" ht="16.5" customHeight="1"/>
    <row r="129" s="6" customFormat="1" ht="16.5" customHeight="1"/>
    <row r="130" s="6" customFormat="1" ht="16.5" customHeight="1"/>
    <row r="131" s="6" customFormat="1" ht="16.5" customHeight="1"/>
    <row r="132" s="6" customFormat="1" ht="16.5" customHeight="1"/>
    <row r="133" s="6" customFormat="1" ht="16.5" customHeight="1"/>
    <row r="134" s="6" customFormat="1" ht="16.5" customHeight="1"/>
    <row r="135" s="6" customFormat="1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</sheetData>
  <sheetProtection/>
  <mergeCells count="1">
    <mergeCell ref="B43:C43"/>
  </mergeCells>
  <printOptions horizontalCentered="1"/>
  <pageMargins left="0.16" right="0.3937007874015748" top="0.6692913385826772" bottom="0.31496062992125984" header="0.2362204724409449" footer="0.31496062992125984"/>
  <pageSetup fitToWidth="2" horizontalDpi="300" verticalDpi="300" orientation="portrait" paperSize="9" scale="63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YasuKichi</dc:creator>
  <cp:keywords/>
  <dc:description/>
  <cp:lastModifiedBy>福岡県</cp:lastModifiedBy>
  <cp:lastPrinted>2022-09-03T10:14:38Z</cp:lastPrinted>
  <dcterms:created xsi:type="dcterms:W3CDTF">1997-07-03T08:25:05Z</dcterms:created>
  <dcterms:modified xsi:type="dcterms:W3CDTF">2022-10-24T09:20:48Z</dcterms:modified>
  <cp:category/>
  <cp:version/>
  <cp:contentType/>
  <cp:contentStatus/>
</cp:coreProperties>
</file>